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360" yWindow="60" windowWidth="11340" windowHeight="6036"/>
  </bookViews>
  <sheets>
    <sheet name="Model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Emergency_shipment_cost">Model!#REF!</definedName>
    <definedName name="Fixed_order_cost">Model!$B$4</definedName>
    <definedName name="Inventory_holding_cost">Model!$B$6</definedName>
    <definedName name="Mean_weekly_demand">Model!$B$15</definedName>
    <definedName name="Order_up_to_level_S">Model!$B$26</definedName>
    <definedName name="_xlnm.Print_Area" localSheetId="0">Model!#REF!</definedName>
    <definedName name="Reorder_point_s">Model!$B$25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FALSE</definedName>
    <definedName name="RiskExcelReportsToGenerate">129</definedName>
    <definedName name="RiskFixedSeed" hidden="1">1</definedName>
    <definedName name="RiskGenerateExcelReportsAtEndOfSimulation">TRUE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8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2</definedName>
    <definedName name="RiskTemplateSheetName">"myTemplate"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dev_weekly_demand">Model!$B$16</definedName>
    <definedName name="Variable_order_cost">Model!$B$5</definedName>
  </definedNames>
  <calcPr calcId="152511" iterate="1"/>
</workbook>
</file>

<file path=xl/calcChain.xml><?xml version="1.0" encoding="utf-8"?>
<calcChain xmlns="http://schemas.openxmlformats.org/spreadsheetml/2006/main">
  <c r="B34" i="1" l="1"/>
  <c r="C34" i="1"/>
  <c r="D34" i="1" s="1"/>
  <c r="B24" i="1"/>
  <c r="G37" i="1"/>
  <c r="G41" i="1"/>
  <c r="G45" i="1"/>
  <c r="G49" i="1"/>
  <c r="G53" i="1"/>
  <c r="G57" i="1"/>
  <c r="G61" i="1"/>
  <c r="G65" i="1"/>
  <c r="G69" i="1"/>
  <c r="G73" i="1"/>
  <c r="G77" i="1"/>
  <c r="G81" i="1"/>
  <c r="G38" i="1"/>
  <c r="G42" i="1"/>
  <c r="G46" i="1"/>
  <c r="G50" i="1"/>
  <c r="G54" i="1"/>
  <c r="G58" i="1"/>
  <c r="G62" i="1"/>
  <c r="G66" i="1"/>
  <c r="G70" i="1"/>
  <c r="G74" i="1"/>
  <c r="G78" i="1"/>
  <c r="G34" i="1"/>
  <c r="G36" i="1"/>
  <c r="G39" i="1"/>
  <c r="G43" i="1"/>
  <c r="G47" i="1"/>
  <c r="G51" i="1"/>
  <c r="G55" i="1"/>
  <c r="G59" i="1"/>
  <c r="G63" i="1"/>
  <c r="G67" i="1"/>
  <c r="G71" i="1"/>
  <c r="G75" i="1"/>
  <c r="G79" i="1"/>
  <c r="G35" i="1"/>
  <c r="G40" i="1"/>
  <c r="G44" i="1"/>
  <c r="G48" i="1"/>
  <c r="G52" i="1"/>
  <c r="G56" i="1"/>
  <c r="G60" i="1"/>
  <c r="G64" i="1"/>
  <c r="G68" i="1"/>
  <c r="G72" i="1"/>
  <c r="G76" i="1"/>
  <c r="G80" i="1"/>
  <c r="B26" i="1" l="1"/>
  <c r="B25" i="1"/>
  <c r="E34" i="1" s="1"/>
  <c r="H34" i="1"/>
  <c r="J34" i="1" l="1"/>
  <c r="F34" i="1"/>
  <c r="B35" i="1" s="1"/>
  <c r="I34" i="1"/>
  <c r="K34" i="1"/>
  <c r="H35" i="1" l="1"/>
  <c r="K35" i="1" s="1"/>
  <c r="C35" i="1"/>
  <c r="D35" i="1" s="1"/>
  <c r="E35" i="1" s="1"/>
  <c r="F35" i="1" l="1"/>
  <c r="B36" i="1" s="1"/>
  <c r="I35" i="1"/>
  <c r="J35" i="1"/>
  <c r="H36" i="1" l="1"/>
  <c r="K36" i="1" s="1"/>
  <c r="C36" i="1"/>
  <c r="D36" i="1" s="1"/>
  <c r="E36" i="1" s="1"/>
  <c r="J36" i="1" l="1"/>
  <c r="I36" i="1"/>
  <c r="F36" i="1"/>
  <c r="B37" i="1" l="1"/>
  <c r="H37" i="1" s="1"/>
  <c r="K37" i="1" s="1"/>
  <c r="C37" i="1"/>
  <c r="D37" i="1" l="1"/>
  <c r="E37" i="1" s="1"/>
  <c r="I37" i="1" s="1"/>
  <c r="J37" i="1" l="1"/>
  <c r="F37" i="1"/>
  <c r="B38" i="1" l="1"/>
  <c r="H38" i="1" s="1"/>
  <c r="K38" i="1" s="1"/>
  <c r="C38" i="1"/>
  <c r="D38" i="1" l="1"/>
  <c r="E38" i="1" s="1"/>
  <c r="I38" i="1" s="1"/>
  <c r="F38" i="1" l="1"/>
  <c r="C39" i="1" s="1"/>
  <c r="J38" i="1"/>
  <c r="B39" i="1" l="1"/>
  <c r="H39" i="1" s="1"/>
  <c r="K39" i="1" s="1"/>
  <c r="D39" i="1" l="1"/>
  <c r="E39" i="1" s="1"/>
  <c r="I39" i="1" s="1"/>
  <c r="J39" i="1" l="1"/>
  <c r="F39" i="1"/>
  <c r="B40" i="1" s="1"/>
  <c r="C40" i="1" l="1"/>
  <c r="D40" i="1" s="1"/>
  <c r="E40" i="1" s="1"/>
  <c r="H40" i="1"/>
  <c r="K40" i="1" s="1"/>
  <c r="J40" i="1" l="1"/>
  <c r="F40" i="1"/>
  <c r="I40" i="1"/>
  <c r="C41" i="1"/>
  <c r="B41" i="1"/>
  <c r="H41" i="1" l="1"/>
  <c r="K41" i="1" s="1"/>
  <c r="D41" i="1"/>
  <c r="E41" i="1" s="1"/>
  <c r="F41" i="1" s="1"/>
  <c r="C42" i="1" l="1"/>
  <c r="B42" i="1"/>
  <c r="H42" i="1" s="1"/>
  <c r="J41" i="1"/>
  <c r="I41" i="1"/>
  <c r="K42" i="1" l="1"/>
  <c r="D42" i="1"/>
  <c r="E42" i="1" s="1"/>
  <c r="I42" i="1" s="1"/>
  <c r="J42" i="1" l="1"/>
  <c r="F42" i="1"/>
  <c r="B43" i="1" l="1"/>
  <c r="C43" i="1"/>
  <c r="D43" i="1" l="1"/>
  <c r="E43" i="1" s="1"/>
  <c r="H43" i="1"/>
  <c r="K43" i="1" l="1"/>
  <c r="I43" i="1"/>
  <c r="J43" i="1"/>
  <c r="F43" i="1"/>
  <c r="C44" i="1" l="1"/>
  <c r="B44" i="1"/>
  <c r="D44" i="1" l="1"/>
  <c r="E44" i="1" s="1"/>
  <c r="F44" i="1" s="1"/>
  <c r="H44" i="1"/>
  <c r="K44" i="1" s="1"/>
  <c r="C45" i="1" l="1"/>
  <c r="B45" i="1"/>
  <c r="H45" i="1" s="1"/>
  <c r="I44" i="1"/>
  <c r="J44" i="1"/>
  <c r="K45" i="1" l="1"/>
  <c r="D45" i="1"/>
  <c r="E45" i="1" s="1"/>
  <c r="I45" i="1" l="1"/>
  <c r="J45" i="1"/>
  <c r="F45" i="1"/>
  <c r="C46" i="1" l="1"/>
  <c r="B46" i="1"/>
  <c r="D46" i="1" l="1"/>
  <c r="E46" i="1" s="1"/>
  <c r="F46" i="1" s="1"/>
  <c r="H46" i="1"/>
  <c r="K46" i="1" s="1"/>
  <c r="C47" i="1" l="1"/>
  <c r="B47" i="1"/>
  <c r="J46" i="1"/>
  <c r="I46" i="1"/>
  <c r="H47" i="1" l="1"/>
  <c r="D47" i="1"/>
  <c r="E47" i="1" s="1"/>
  <c r="I47" i="1" l="1"/>
  <c r="J47" i="1"/>
  <c r="K47" i="1"/>
  <c r="F47" i="1"/>
  <c r="C48" i="1" l="1"/>
  <c r="B48" i="1"/>
  <c r="H48" i="1" s="1"/>
  <c r="D48" i="1" l="1"/>
  <c r="E48" i="1" s="1"/>
  <c r="I48" i="1" s="1"/>
  <c r="K48" i="1"/>
  <c r="F48" i="1" l="1"/>
  <c r="C49" i="1" s="1"/>
  <c r="J48" i="1"/>
  <c r="B49" i="1" l="1"/>
  <c r="D49" i="1" s="1"/>
  <c r="E49" i="1" s="1"/>
  <c r="F49" i="1" s="1"/>
  <c r="H49" i="1" l="1"/>
  <c r="K49" i="1" s="1"/>
  <c r="C50" i="1"/>
  <c r="B50" i="1"/>
  <c r="I49" i="1"/>
  <c r="J49" i="1"/>
  <c r="D50" i="1" l="1"/>
  <c r="E50" i="1" s="1"/>
  <c r="H50" i="1"/>
  <c r="K50" i="1" l="1"/>
  <c r="J50" i="1"/>
  <c r="I50" i="1"/>
  <c r="F50" i="1"/>
  <c r="C51" i="1" l="1"/>
  <c r="B51" i="1"/>
  <c r="H51" i="1" s="1"/>
  <c r="D51" i="1" l="1"/>
  <c r="E51" i="1" s="1"/>
  <c r="I51" i="1" s="1"/>
  <c r="K51" i="1"/>
  <c r="F51" i="1" l="1"/>
  <c r="B52" i="1" s="1"/>
  <c r="J51" i="1"/>
  <c r="C52" i="1" l="1"/>
  <c r="D52" i="1" s="1"/>
  <c r="E52" i="1" s="1"/>
  <c r="H52" i="1"/>
  <c r="K52" i="1" s="1"/>
  <c r="I52" i="1" l="1"/>
  <c r="F52" i="1"/>
  <c r="J52" i="1"/>
  <c r="C53" i="1" l="1"/>
  <c r="B53" i="1"/>
  <c r="D53" i="1" l="1"/>
  <c r="E53" i="1" s="1"/>
  <c r="H53" i="1"/>
  <c r="K53" i="1" s="1"/>
  <c r="I53" i="1" l="1"/>
  <c r="J53" i="1"/>
  <c r="F53" i="1"/>
  <c r="C54" i="1" s="1"/>
  <c r="B54" i="1" l="1"/>
  <c r="H54" i="1" l="1"/>
  <c r="D54" i="1"/>
  <c r="E54" i="1" s="1"/>
  <c r="K54" i="1" l="1"/>
  <c r="I54" i="1"/>
  <c r="F54" i="1"/>
  <c r="C55" i="1" s="1"/>
  <c r="J54" i="1"/>
  <c r="B55" i="1" l="1"/>
  <c r="D55" i="1" s="1"/>
  <c r="E55" i="1" s="1"/>
  <c r="H55" i="1" l="1"/>
  <c r="K55" i="1" s="1"/>
  <c r="F55" i="1"/>
  <c r="I55" i="1"/>
  <c r="J55" i="1"/>
  <c r="B56" i="1" l="1"/>
  <c r="C56" i="1"/>
  <c r="D56" i="1" l="1"/>
  <c r="E56" i="1" s="1"/>
  <c r="H56" i="1"/>
  <c r="K56" i="1" l="1"/>
  <c r="J56" i="1"/>
  <c r="F56" i="1"/>
  <c r="C57" i="1" s="1"/>
  <c r="I56" i="1"/>
  <c r="B57" i="1" l="1"/>
  <c r="H57" i="1" l="1"/>
  <c r="D57" i="1"/>
  <c r="E57" i="1" s="1"/>
  <c r="K57" i="1"/>
  <c r="F57" i="1" l="1"/>
  <c r="C58" i="1" s="1"/>
  <c r="I57" i="1"/>
  <c r="J57" i="1"/>
  <c r="B58" i="1" l="1"/>
  <c r="H58" i="1" s="1"/>
  <c r="D58" i="1" l="1"/>
  <c r="E58" i="1" s="1"/>
  <c r="I58" i="1" s="1"/>
  <c r="K58" i="1"/>
  <c r="J58" i="1" l="1"/>
  <c r="F58" i="1"/>
  <c r="C59" i="1" s="1"/>
  <c r="B59" i="1" l="1"/>
  <c r="D59" i="1" s="1"/>
  <c r="E59" i="1" s="1"/>
  <c r="J59" i="1" s="1"/>
  <c r="H59" i="1" l="1"/>
  <c r="K59" i="1" s="1"/>
  <c r="I59" i="1"/>
  <c r="F59" i="1"/>
  <c r="C60" i="1" s="1"/>
  <c r="B60" i="1" l="1"/>
  <c r="H60" i="1" s="1"/>
  <c r="D60" i="1" l="1"/>
  <c r="E60" i="1" s="1"/>
  <c r="I60" i="1" s="1"/>
  <c r="K60" i="1"/>
  <c r="J60" i="1" l="1"/>
  <c r="F60" i="1"/>
  <c r="C61" i="1" l="1"/>
  <c r="B61" i="1"/>
  <c r="H61" i="1" l="1"/>
  <c r="K61" i="1" s="1"/>
  <c r="D61" i="1"/>
  <c r="E61" i="1" s="1"/>
  <c r="I61" i="1" l="1"/>
  <c r="F61" i="1"/>
  <c r="J61" i="1"/>
  <c r="B62" i="1" l="1"/>
  <c r="C62" i="1"/>
  <c r="D62" i="1" l="1"/>
  <c r="E62" i="1" s="1"/>
  <c r="H62" i="1"/>
  <c r="K62" i="1" l="1"/>
  <c r="F62" i="1"/>
  <c r="C63" i="1" s="1"/>
  <c r="I62" i="1"/>
  <c r="J62" i="1"/>
  <c r="B63" i="1" l="1"/>
  <c r="D63" i="1" s="1"/>
  <c r="E63" i="1" s="1"/>
  <c r="I63" i="1" s="1"/>
  <c r="H63" i="1" l="1"/>
  <c r="B64" i="1" s="1"/>
  <c r="H64" i="1" s="1"/>
  <c r="F63" i="1"/>
  <c r="C64" i="1" s="1"/>
  <c r="J63" i="1"/>
  <c r="K63" i="1"/>
  <c r="D64" i="1" l="1"/>
  <c r="E64" i="1" s="1"/>
  <c r="J64" i="1" s="1"/>
  <c r="K64" i="1"/>
  <c r="F64" i="1" l="1"/>
  <c r="I64" i="1"/>
  <c r="C65" i="1" l="1"/>
  <c r="B65" i="1"/>
  <c r="D65" i="1" l="1"/>
  <c r="E65" i="1" s="1"/>
  <c r="H65" i="1"/>
  <c r="K65" i="1" s="1"/>
  <c r="F65" i="1" l="1"/>
  <c r="J65" i="1"/>
  <c r="I65" i="1"/>
  <c r="B66" i="1" l="1"/>
  <c r="C66" i="1"/>
  <c r="H66" i="1" l="1"/>
  <c r="K66" i="1"/>
  <c r="D66" i="1"/>
  <c r="E66" i="1" s="1"/>
  <c r="J66" i="1" l="1"/>
  <c r="F66" i="1"/>
  <c r="C67" i="1" s="1"/>
  <c r="I66" i="1"/>
  <c r="B67" i="1"/>
  <c r="H67" i="1" l="1"/>
  <c r="D67" i="1"/>
  <c r="E67" i="1" s="1"/>
  <c r="K67" i="1"/>
  <c r="F67" i="1" l="1"/>
  <c r="J67" i="1"/>
  <c r="I67" i="1"/>
  <c r="B68" i="1" l="1"/>
  <c r="C68" i="1"/>
  <c r="D68" i="1" l="1"/>
  <c r="E68" i="1" s="1"/>
  <c r="H68" i="1"/>
  <c r="K68" i="1" s="1"/>
  <c r="B69" i="1" l="1"/>
  <c r="F68" i="1"/>
  <c r="C69" i="1" s="1"/>
  <c r="I68" i="1"/>
  <c r="J68" i="1"/>
  <c r="H69" i="1" l="1"/>
  <c r="K69" i="1" s="1"/>
  <c r="D69" i="1"/>
  <c r="E69" i="1" s="1"/>
  <c r="J69" i="1" l="1"/>
  <c r="F69" i="1"/>
  <c r="I69" i="1"/>
  <c r="B70" i="1" l="1"/>
  <c r="C70" i="1"/>
  <c r="D70" i="1" l="1"/>
  <c r="E70" i="1" s="1"/>
  <c r="H70" i="1"/>
  <c r="K70" i="1" s="1"/>
  <c r="J70" i="1" l="1"/>
  <c r="F70" i="1"/>
  <c r="C71" i="1" s="1"/>
  <c r="I70" i="1"/>
  <c r="B71" i="1" l="1"/>
  <c r="D71" i="1" l="1"/>
  <c r="E71" i="1" s="1"/>
  <c r="H71" i="1"/>
  <c r="K71" i="1" s="1"/>
  <c r="F71" i="1" l="1"/>
  <c r="J71" i="1"/>
  <c r="I71" i="1"/>
  <c r="B72" i="1" l="1"/>
  <c r="H72" i="1" s="1"/>
  <c r="C72" i="1"/>
  <c r="D72" i="1" l="1"/>
  <c r="E72" i="1" s="1"/>
  <c r="K72" i="1"/>
  <c r="I72" i="1" l="1"/>
  <c r="J72" i="1"/>
  <c r="F72" i="1"/>
  <c r="C73" i="1" l="1"/>
  <c r="B73" i="1"/>
  <c r="D73" i="1" l="1"/>
  <c r="E73" i="1" s="1"/>
  <c r="H73" i="1"/>
  <c r="K73" i="1" s="1"/>
  <c r="I73" i="1" l="1"/>
  <c r="J73" i="1"/>
  <c r="F73" i="1"/>
  <c r="B74" i="1" l="1"/>
  <c r="H74" i="1" s="1"/>
  <c r="K74" i="1" s="1"/>
  <c r="C74" i="1"/>
  <c r="D74" i="1" l="1"/>
  <c r="E74" i="1" s="1"/>
  <c r="J74" i="1" l="1"/>
  <c r="F74" i="1"/>
  <c r="I74" i="1"/>
  <c r="B75" i="1" l="1"/>
  <c r="H75" i="1" s="1"/>
  <c r="C75" i="1"/>
  <c r="K75" i="1" l="1"/>
  <c r="D75" i="1"/>
  <c r="E75" i="1" s="1"/>
  <c r="I75" i="1" l="1"/>
  <c r="J75" i="1"/>
  <c r="F75" i="1"/>
  <c r="C76" i="1" l="1"/>
  <c r="B76" i="1"/>
  <c r="H76" i="1" l="1"/>
  <c r="K76" i="1" s="1"/>
  <c r="D76" i="1"/>
  <c r="E76" i="1" s="1"/>
  <c r="J76" i="1" l="1"/>
  <c r="F76" i="1"/>
  <c r="I76" i="1"/>
  <c r="B77" i="1" l="1"/>
  <c r="H77" i="1" s="1"/>
  <c r="C77" i="1"/>
  <c r="D77" i="1" l="1"/>
  <c r="E77" i="1" s="1"/>
  <c r="K77" i="1"/>
  <c r="F77" i="1" l="1"/>
  <c r="J77" i="1"/>
  <c r="I77" i="1"/>
  <c r="C78" i="1" l="1"/>
  <c r="B78" i="1"/>
  <c r="D78" i="1" l="1"/>
  <c r="E78" i="1" s="1"/>
  <c r="H78" i="1"/>
  <c r="K78" i="1"/>
  <c r="F78" i="1" l="1"/>
  <c r="J78" i="1"/>
  <c r="I78" i="1"/>
  <c r="B79" i="1" l="1"/>
  <c r="H79" i="1" s="1"/>
  <c r="C79" i="1"/>
  <c r="D79" i="1" l="1"/>
  <c r="E79" i="1" s="1"/>
  <c r="K79" i="1"/>
  <c r="J79" i="1" l="1"/>
  <c r="F79" i="1"/>
  <c r="I79" i="1"/>
  <c r="C80" i="1" l="1"/>
  <c r="B80" i="1"/>
  <c r="H80" i="1" l="1"/>
  <c r="D80" i="1"/>
  <c r="E80" i="1" s="1"/>
  <c r="K80" i="1"/>
  <c r="J80" i="1" l="1"/>
  <c r="I80" i="1"/>
  <c r="F80" i="1"/>
  <c r="C81" i="1" s="1"/>
  <c r="B81" i="1" l="1"/>
  <c r="D81" i="1" l="1"/>
  <c r="E81" i="1" s="1"/>
  <c r="H81" i="1"/>
  <c r="K81" i="1" s="1"/>
  <c r="D30" i="1" s="1"/>
  <c r="F81" i="1" l="1"/>
  <c r="I81" i="1"/>
  <c r="B30" i="1" s="1"/>
  <c r="J81" i="1"/>
  <c r="C30" i="1" s="1"/>
  <c r="E30" i="1" l="1"/>
</calcChain>
</file>

<file path=xl/comments1.xml><?xml version="1.0" encoding="utf-8"?>
<comments xmlns="http://schemas.openxmlformats.org/spreadsheetml/2006/main">
  <authors>
    <author>Tech. Services</author>
    <author>Chris Albright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>Per order placed (only including regular, not emergency orders)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5" authorId="0" shapeId="0">
      <text>
        <r>
          <rPr>
            <b/>
            <sz val="8"/>
            <color indexed="81"/>
            <rFont val="Tahoma"/>
            <family val="2"/>
          </rPr>
          <t>Per unit ordered (only for regular orders, not for emergency orders)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 shapeId="0">
      <text>
        <r>
          <rPr>
            <b/>
            <sz val="8"/>
            <color indexed="81"/>
            <rFont val="Tahoma"/>
            <family val="2"/>
          </rPr>
          <t>Per unit in inventory at the end of the week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</rPr>
          <t>Includes shipment, if any, that just arrived at beginning of week 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0" authorId="1" shapeId="0">
      <text>
        <r>
          <rPr>
            <b/>
            <sz val="8"/>
            <color indexed="81"/>
            <rFont val="Tahoma"/>
            <family val="2"/>
          </rPr>
          <t>Amount due to arrive at the beginning of week 2, if any, that was ordered prior to week 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1" authorId="1" shapeId="0">
      <text>
        <r>
          <rPr>
            <b/>
            <sz val="8"/>
            <color indexed="81"/>
            <rFont val="Tahoma"/>
            <family val="2"/>
          </rPr>
          <t>Amount due to arrive at the beginning of week 3, if any, that was ordered prior to week 1</t>
        </r>
      </text>
    </comment>
  </commentList>
</comments>
</file>

<file path=xl/sharedStrings.xml><?xml version="1.0" encoding="utf-8"?>
<sst xmlns="http://schemas.openxmlformats.org/spreadsheetml/2006/main" count="43" uniqueCount="40">
  <si>
    <t>Costs</t>
  </si>
  <si>
    <t>Order parameters</t>
  </si>
  <si>
    <t>Fixed order cost</t>
  </si>
  <si>
    <t>Variable order cost</t>
  </si>
  <si>
    <t>Inventory holding cost</t>
  </si>
  <si>
    <t>Week</t>
  </si>
  <si>
    <t>Demand</t>
  </si>
  <si>
    <t>Evaluating an ordering policy</t>
  </si>
  <si>
    <t>Distribution of order lead time</t>
  </si>
  <si>
    <t>Probability</t>
  </si>
  <si>
    <t>Initial inventory</t>
  </si>
  <si>
    <t>Due in week 2</t>
  </si>
  <si>
    <t>Week order arrives</t>
  </si>
  <si>
    <t>Due in week 3</t>
  </si>
  <si>
    <t>Distribution of demand in a week - Normal (rounded to nearest integer)</t>
  </si>
  <si>
    <t>Fixed order</t>
  </si>
  <si>
    <t>Variable order</t>
  </si>
  <si>
    <t>Holding</t>
  </si>
  <si>
    <t>Inventory and order quantities, and lead time information</t>
  </si>
  <si>
    <t>Simulation</t>
  </si>
  <si>
    <t>Var order</t>
  </si>
  <si>
    <t>Total</t>
  </si>
  <si>
    <t>Cost totals</t>
  </si>
  <si>
    <t>Other inputs</t>
  </si>
  <si>
    <t>Inv position</t>
  </si>
  <si>
    <t>Amt ordered</t>
  </si>
  <si>
    <t>Policy index</t>
  </si>
  <si>
    <t>Ordering policies to try</t>
  </si>
  <si>
    <t>Policy</t>
  </si>
  <si>
    <t>Reorder point s</t>
  </si>
  <si>
    <t>Order up to level S</t>
  </si>
  <si>
    <t>s</t>
  </si>
  <si>
    <t>S</t>
  </si>
  <si>
    <t># of weeks</t>
  </si>
  <si>
    <t>Begin on-hand</t>
  </si>
  <si>
    <t>End on-hand</t>
  </si>
  <si>
    <t>Mean weekly demand</t>
  </si>
  <si>
    <t>Stdev weekly demand</t>
  </si>
  <si>
    <t>Due in later</t>
  </si>
  <si>
    <t>Summary measures from 48-week simulation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</si>
</sst>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\-&quot;$&quot;#,##0"/>
  </numFmts>
  <fonts count="5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164" fontId="4" fillId="2" borderId="0" xfId="0" applyNumberFormat="1" applyFont="1" applyFill="1" applyBorder="1"/>
    <xf numFmtId="164" fontId="4" fillId="0" borderId="0" xfId="0" applyNumberFormat="1" applyFont="1"/>
    <xf numFmtId="0" fontId="4" fillId="0" borderId="0" xfId="0" applyNumberFormat="1" applyFont="1"/>
    <xf numFmtId="0" fontId="4" fillId="0" borderId="0" xfId="0" applyFont="1" applyAlignment="1">
      <alignment horizontal="right"/>
    </xf>
    <xf numFmtId="0" fontId="4" fillId="2" borderId="0" xfId="0" applyFont="1" applyFill="1" applyBorder="1"/>
    <xf numFmtId="0" fontId="4" fillId="0" borderId="0" xfId="0" applyFont="1" applyBorder="1"/>
    <xf numFmtId="164" fontId="4" fillId="3" borderId="0" xfId="0" applyNumberFormat="1" applyFont="1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1" fontId="4" fillId="0" borderId="0" xfId="0" applyNumberFormat="1" applyFont="1"/>
    <xf numFmtId="0" fontId="4" fillId="0" borderId="6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488314</xdr:colOff>
      <xdr:row>3</xdr:row>
      <xdr:rowOff>81915</xdr:rowOff>
    </xdr:from>
    <xdr:to>
      <xdr:col>8</xdr:col>
      <xdr:colOff>175259</xdr:colOff>
      <xdr:row>11</xdr:row>
      <xdr:rowOff>121920</xdr:rowOff>
    </xdr:to>
    <xdr:sp macro="" textlink="">
      <xdr:nvSpPr>
        <xdr:cNvPr id="5" name="TextBox 4"/>
        <xdr:cNvSpPr txBox="1"/>
      </xdr:nvSpPr>
      <xdr:spPr>
        <a:xfrm>
          <a:off x="4519294" y="630555"/>
          <a:ext cx="3298825" cy="150304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is easy. Just delete all columns referring to emergency orders. The formulas in column H below ensure that if demand is greater than onhand inventory, the excess is ignored -- hence lost. However, to make this model more realistic, there should be a revenue component, so that lost revenue occurs if we don't order enough.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K81"/>
  <sheetViews>
    <sheetView tabSelected="1" workbookViewId="0"/>
  </sheetViews>
  <sheetFormatPr defaultColWidth="9.109375" defaultRowHeight="14.4" x14ac:dyDescent="0.3"/>
  <cols>
    <col min="1" max="1" width="23.6640625" style="2" customWidth="1"/>
    <col min="2" max="2" width="13" style="2" customWidth="1"/>
    <col min="3" max="3" width="10.6640625" style="2" customWidth="1"/>
    <col min="4" max="4" width="11.44140625" style="2" customWidth="1"/>
    <col min="5" max="5" width="12.109375" style="2" customWidth="1"/>
    <col min="6" max="6" width="16.5546875" style="2" customWidth="1"/>
    <col min="7" max="7" width="12.88671875" style="2" customWidth="1"/>
    <col min="8" max="8" width="11.109375" style="2" customWidth="1"/>
    <col min="9" max="9" width="10.109375" style="2" customWidth="1"/>
    <col min="10" max="10" width="12.44140625" style="2" customWidth="1"/>
    <col min="11" max="16384" width="9.109375" style="2"/>
  </cols>
  <sheetData>
    <row r="1" spans="1:7" x14ac:dyDescent="0.3">
      <c r="A1" s="1" t="s">
        <v>7</v>
      </c>
    </row>
    <row r="3" spans="1:7" x14ac:dyDescent="0.3">
      <c r="A3" s="1" t="s">
        <v>0</v>
      </c>
      <c r="F3" s="1"/>
    </row>
    <row r="4" spans="1:7" x14ac:dyDescent="0.3">
      <c r="A4" s="2" t="s">
        <v>2</v>
      </c>
      <c r="B4" s="3">
        <v>500</v>
      </c>
      <c r="C4" s="4"/>
      <c r="F4" s="5"/>
      <c r="G4" s="5"/>
    </row>
    <row r="5" spans="1:7" x14ac:dyDescent="0.3">
      <c r="A5" s="2" t="s">
        <v>3</v>
      </c>
      <c r="B5" s="3">
        <v>20</v>
      </c>
      <c r="C5" s="4"/>
      <c r="F5" s="5"/>
      <c r="G5" s="5"/>
    </row>
    <row r="6" spans="1:7" x14ac:dyDescent="0.3">
      <c r="A6" s="2" t="s">
        <v>4</v>
      </c>
      <c r="B6" s="3">
        <v>3</v>
      </c>
      <c r="C6" s="4"/>
      <c r="F6" s="5"/>
      <c r="G6" s="5"/>
    </row>
    <row r="7" spans="1:7" x14ac:dyDescent="0.3">
      <c r="F7" s="5"/>
      <c r="G7" s="5"/>
    </row>
    <row r="8" spans="1:7" x14ac:dyDescent="0.3">
      <c r="A8" s="1" t="s">
        <v>8</v>
      </c>
      <c r="E8" s="1"/>
      <c r="F8" s="5"/>
      <c r="G8" s="5"/>
    </row>
    <row r="9" spans="1:7" x14ac:dyDescent="0.3">
      <c r="B9" s="6" t="s">
        <v>33</v>
      </c>
      <c r="C9" s="6" t="s">
        <v>9</v>
      </c>
      <c r="E9" s="1"/>
      <c r="F9" s="5"/>
      <c r="G9" s="5"/>
    </row>
    <row r="10" spans="1:7" x14ac:dyDescent="0.3">
      <c r="B10" s="7">
        <v>1</v>
      </c>
      <c r="C10" s="7">
        <v>0.7</v>
      </c>
      <c r="E10" s="1"/>
      <c r="F10" s="5"/>
      <c r="G10" s="5"/>
    </row>
    <row r="11" spans="1:7" x14ac:dyDescent="0.3">
      <c r="B11" s="7">
        <v>2</v>
      </c>
      <c r="C11" s="7">
        <v>0.2</v>
      </c>
      <c r="E11" s="1"/>
    </row>
    <row r="12" spans="1:7" x14ac:dyDescent="0.3">
      <c r="B12" s="7">
        <v>3</v>
      </c>
      <c r="C12" s="7">
        <v>0.1</v>
      </c>
      <c r="E12" s="1"/>
    </row>
    <row r="13" spans="1:7" x14ac:dyDescent="0.3">
      <c r="E13" s="1"/>
    </row>
    <row r="14" spans="1:7" x14ac:dyDescent="0.3">
      <c r="A14" s="1" t="s">
        <v>14</v>
      </c>
      <c r="E14" s="1"/>
    </row>
    <row r="15" spans="1:7" x14ac:dyDescent="0.3">
      <c r="A15" s="2" t="s">
        <v>36</v>
      </c>
      <c r="B15" s="7">
        <v>300</v>
      </c>
      <c r="E15" s="1"/>
    </row>
    <row r="16" spans="1:7" x14ac:dyDescent="0.3">
      <c r="A16" s="2" t="s">
        <v>37</v>
      </c>
      <c r="B16" s="7">
        <v>75</v>
      </c>
      <c r="E16" s="1"/>
    </row>
    <row r="17" spans="1:11" x14ac:dyDescent="0.3">
      <c r="E17" s="1" t="s">
        <v>27</v>
      </c>
    </row>
    <row r="18" spans="1:11" x14ac:dyDescent="0.3">
      <c r="A18" s="1" t="s">
        <v>23</v>
      </c>
      <c r="E18" s="6" t="s">
        <v>28</v>
      </c>
      <c r="F18" s="6" t="s">
        <v>31</v>
      </c>
      <c r="G18" s="6" t="s">
        <v>32</v>
      </c>
    </row>
    <row r="19" spans="1:11" x14ac:dyDescent="0.3">
      <c r="A19" s="2" t="s">
        <v>10</v>
      </c>
      <c r="B19" s="7">
        <v>600</v>
      </c>
      <c r="E19" s="2">
        <v>1</v>
      </c>
      <c r="F19" s="18">
        <v>200</v>
      </c>
      <c r="G19" s="18">
        <v>500</v>
      </c>
    </row>
    <row r="20" spans="1:11" x14ac:dyDescent="0.3">
      <c r="A20" s="2" t="s">
        <v>11</v>
      </c>
      <c r="B20" s="7">
        <v>0</v>
      </c>
      <c r="E20" s="2">
        <v>2</v>
      </c>
      <c r="F20" s="18">
        <v>350</v>
      </c>
      <c r="G20" s="18">
        <v>500</v>
      </c>
    </row>
    <row r="21" spans="1:11" x14ac:dyDescent="0.3">
      <c r="A21" s="2" t="s">
        <v>13</v>
      </c>
      <c r="B21" s="7">
        <v>0</v>
      </c>
      <c r="E21" s="2">
        <v>3</v>
      </c>
      <c r="F21" s="18">
        <v>350</v>
      </c>
      <c r="G21" s="18">
        <v>750</v>
      </c>
    </row>
    <row r="22" spans="1:11" x14ac:dyDescent="0.3">
      <c r="E22" s="2">
        <v>4</v>
      </c>
      <c r="F22" s="18">
        <v>500</v>
      </c>
      <c r="G22" s="18">
        <v>750</v>
      </c>
    </row>
    <row r="23" spans="1:11" x14ac:dyDescent="0.3">
      <c r="A23" s="1" t="s">
        <v>1</v>
      </c>
      <c r="E23" s="2">
        <v>5</v>
      </c>
      <c r="F23" s="18">
        <v>400</v>
      </c>
      <c r="G23" s="18">
        <v>1000</v>
      </c>
    </row>
    <row r="24" spans="1:11" x14ac:dyDescent="0.3">
      <c r="A24" s="2" t="s">
        <v>26</v>
      </c>
      <c r="B24" s="2">
        <f ca="1">_xll.RiskSimtable(E19:E26)</f>
        <v>1</v>
      </c>
      <c r="E24" s="2">
        <v>6</v>
      </c>
      <c r="F24" s="18">
        <v>600</v>
      </c>
      <c r="G24" s="18">
        <v>1000</v>
      </c>
    </row>
    <row r="25" spans="1:11" x14ac:dyDescent="0.3">
      <c r="A25" s="2" t="s">
        <v>29</v>
      </c>
      <c r="B25" s="8">
        <f ca="1">VLOOKUP(B24,E19:G26,2)</f>
        <v>200</v>
      </c>
      <c r="E25" s="2">
        <v>7</v>
      </c>
      <c r="F25" s="18">
        <v>500</v>
      </c>
      <c r="G25" s="18">
        <v>1250</v>
      </c>
    </row>
    <row r="26" spans="1:11" x14ac:dyDescent="0.3">
      <c r="A26" s="2" t="s">
        <v>30</v>
      </c>
      <c r="B26" s="8">
        <f ca="1">VLOOKUP(B24,E19:G26,3)</f>
        <v>500</v>
      </c>
      <c r="E26" s="2">
        <v>8</v>
      </c>
      <c r="F26" s="18">
        <v>700</v>
      </c>
      <c r="G26" s="18">
        <v>1250</v>
      </c>
    </row>
    <row r="27" spans="1:11" x14ac:dyDescent="0.3">
      <c r="E27" s="1"/>
    </row>
    <row r="28" spans="1:11" x14ac:dyDescent="0.3">
      <c r="A28" s="1" t="s">
        <v>39</v>
      </c>
    </row>
    <row r="29" spans="1:11" x14ac:dyDescent="0.3">
      <c r="B29" s="6" t="s">
        <v>15</v>
      </c>
      <c r="C29" s="6" t="s">
        <v>20</v>
      </c>
      <c r="D29" s="6" t="s">
        <v>17</v>
      </c>
      <c r="E29" s="6" t="s">
        <v>21</v>
      </c>
    </row>
    <row r="30" spans="1:11" x14ac:dyDescent="0.3">
      <c r="A30" s="2" t="s">
        <v>22</v>
      </c>
      <c r="B30" s="4">
        <f ca="1">_xll.RiskOutput("Fixed order") + SUM(I34:I81)</f>
        <v>9500</v>
      </c>
      <c r="C30" s="4">
        <f ca="1">_xll.RiskOutput("Variable order") + SUM(J34:J81)</f>
        <v>161020</v>
      </c>
      <c r="D30" s="4">
        <f ca="1">_xll.RiskOutput("Holding") + SUM(K34:K81)</f>
        <v>19161</v>
      </c>
      <c r="E30" s="9">
        <f ca="1">_xll.RiskOutput("Total") + SUM(B30:D30)</f>
        <v>189681</v>
      </c>
    </row>
    <row r="32" spans="1:11" x14ac:dyDescent="0.3">
      <c r="A32" s="1" t="s">
        <v>19</v>
      </c>
      <c r="B32" s="15" t="s">
        <v>18</v>
      </c>
      <c r="C32" s="16"/>
      <c r="D32" s="16"/>
      <c r="E32" s="16"/>
      <c r="F32" s="16"/>
      <c r="G32" s="16"/>
      <c r="H32" s="16"/>
      <c r="I32" s="15" t="s">
        <v>0</v>
      </c>
      <c r="J32" s="16"/>
      <c r="K32" s="17"/>
    </row>
    <row r="33" spans="1:11" s="6" customFormat="1" x14ac:dyDescent="0.3">
      <c r="A33" s="10" t="s">
        <v>5</v>
      </c>
      <c r="B33" s="11" t="s">
        <v>34</v>
      </c>
      <c r="C33" s="12" t="s">
        <v>38</v>
      </c>
      <c r="D33" s="12" t="s">
        <v>24</v>
      </c>
      <c r="E33" s="12" t="s">
        <v>25</v>
      </c>
      <c r="F33" s="12" t="s">
        <v>12</v>
      </c>
      <c r="G33" s="12" t="s">
        <v>6</v>
      </c>
      <c r="H33" s="12" t="s">
        <v>35</v>
      </c>
      <c r="I33" s="11" t="s">
        <v>15</v>
      </c>
      <c r="J33" s="12" t="s">
        <v>16</v>
      </c>
      <c r="K33" s="14" t="s">
        <v>17</v>
      </c>
    </row>
    <row r="34" spans="1:11" x14ac:dyDescent="0.3">
      <c r="A34" s="10">
        <v>1</v>
      </c>
      <c r="B34" s="2">
        <f>B19</f>
        <v>600</v>
      </c>
      <c r="C34" s="2">
        <f>SUM(B20:B21)</f>
        <v>0</v>
      </c>
      <c r="D34" s="2">
        <f>SUM(B34:C34)</f>
        <v>600</v>
      </c>
      <c r="E34" s="2">
        <f t="shared" ref="E34:E81" ca="1" si="0">IF(D34&lt;=Reorder_point_s,Order_up_to_level_S-D34,0)</f>
        <v>0</v>
      </c>
      <c r="F34" s="6" t="str">
        <f ca="1">IF(E34&gt;0,A34+_xll.RiskDiscrete($B$10:$B$12,$C$10:$C$12),"NA")</f>
        <v>NA</v>
      </c>
      <c r="G34" s="2">
        <f ca="1">ROUND(_xll.RiskNormal(Mean_weekly_demand,Stdev_weekly_demand),0)</f>
        <v>271</v>
      </c>
      <c r="H34" s="13">
        <f ca="1">MAX(B34-G34,0)</f>
        <v>329</v>
      </c>
      <c r="I34" s="4">
        <f t="shared" ref="I34:I81" ca="1" si="1">IF(E34&gt;0,Fixed_order_cost,0)</f>
        <v>0</v>
      </c>
      <c r="J34" s="4">
        <f t="shared" ref="J34:J81" ca="1" si="2">Variable_order_cost*E34</f>
        <v>0</v>
      </c>
      <c r="K34" s="4">
        <f t="shared" ref="K34:K81" ca="1" si="3">Inventory_holding_cost*(B34+H34)/2</f>
        <v>1393.5</v>
      </c>
    </row>
    <row r="35" spans="1:11" x14ac:dyDescent="0.3">
      <c r="A35" s="10">
        <v>2</v>
      </c>
      <c r="B35" s="13">
        <f ca="1">H34+B20+SUMIF($F$34:F34,A35,$E$34:E34)</f>
        <v>329</v>
      </c>
      <c r="C35" s="2">
        <f ca="1">B21+SUMIF($F$34:F34,"&gt;"&amp;A35,$E$34:E34)</f>
        <v>0</v>
      </c>
      <c r="D35" s="2">
        <f ca="1">SUM(B35:C35)</f>
        <v>329</v>
      </c>
      <c r="E35" s="2">
        <f t="shared" ca="1" si="0"/>
        <v>0</v>
      </c>
      <c r="F35" s="6" t="str">
        <f ca="1">IF(E35&gt;0,A35+_xll.RiskDiscrete($B$10:$B$12,$C$10:$C$12),"NA")</f>
        <v>NA</v>
      </c>
      <c r="G35" s="2">
        <f ca="1">ROUND(_xll.RiskNormal(Mean_weekly_demand,Stdev_weekly_demand),0)</f>
        <v>403</v>
      </c>
      <c r="H35" s="13">
        <f t="shared" ref="H35:H81" ca="1" si="4">MAX(B35-G35,0)</f>
        <v>0</v>
      </c>
      <c r="I35" s="4">
        <f t="shared" ca="1" si="1"/>
        <v>0</v>
      </c>
      <c r="J35" s="4">
        <f t="shared" ca="1" si="2"/>
        <v>0</v>
      </c>
      <c r="K35" s="4">
        <f t="shared" ca="1" si="3"/>
        <v>493.5</v>
      </c>
    </row>
    <row r="36" spans="1:11" x14ac:dyDescent="0.3">
      <c r="A36" s="10">
        <v>3</v>
      </c>
      <c r="B36" s="13">
        <f ca="1">H35+B21+SUMIF($F$34:F35,A36,$E$34:E35)</f>
        <v>0</v>
      </c>
      <c r="C36" s="2">
        <f ca="1">SUMIF($F$34:F35,"&gt;"&amp;A36,$E$34:E35)</f>
        <v>0</v>
      </c>
      <c r="D36" s="2">
        <f ca="1">SUM(B36:C36)</f>
        <v>0</v>
      </c>
      <c r="E36" s="2">
        <f t="shared" ca="1" si="0"/>
        <v>500</v>
      </c>
      <c r="F36" s="6">
        <f ca="1">IF(E36&gt;0,A36+_xll.RiskDiscrete($B$10:$B$12,$C$10:$C$12),"NA")</f>
        <v>5</v>
      </c>
      <c r="G36" s="2">
        <f ca="1">ROUND(_xll.RiskNormal(Mean_weekly_demand,Stdev_weekly_demand),0)</f>
        <v>366</v>
      </c>
      <c r="H36" s="13">
        <f t="shared" ca="1" si="4"/>
        <v>0</v>
      </c>
      <c r="I36" s="4">
        <f t="shared" ca="1" si="1"/>
        <v>500</v>
      </c>
      <c r="J36" s="4">
        <f t="shared" ca="1" si="2"/>
        <v>10000</v>
      </c>
      <c r="K36" s="4">
        <f t="shared" ca="1" si="3"/>
        <v>0</v>
      </c>
    </row>
    <row r="37" spans="1:11" x14ac:dyDescent="0.3">
      <c r="A37" s="10">
        <v>4</v>
      </c>
      <c r="B37" s="13">
        <f ca="1">H36+SUMIF($F$34:F36,A37,$E$34:E36)</f>
        <v>0</v>
      </c>
      <c r="C37" s="2">
        <f ca="1">SUMIF($F$34:F36,"&gt;"&amp;A37,$E$34:E36)</f>
        <v>500</v>
      </c>
      <c r="D37" s="2">
        <f t="shared" ref="D37:D81" ca="1" si="5">SUM(B37:C37)</f>
        <v>500</v>
      </c>
      <c r="E37" s="2">
        <f t="shared" ca="1" si="0"/>
        <v>0</v>
      </c>
      <c r="F37" s="6" t="str">
        <f ca="1">IF(E37&gt;0,A37+_xll.RiskDiscrete($B$10:$B$12,$C$10:$C$12),"NA")</f>
        <v>NA</v>
      </c>
      <c r="G37" s="2">
        <f ca="1">ROUND(_xll.RiskNormal(Mean_weekly_demand,Stdev_weekly_demand),0)</f>
        <v>318</v>
      </c>
      <c r="H37" s="13">
        <f t="shared" ca="1" si="4"/>
        <v>0</v>
      </c>
      <c r="I37" s="4">
        <f t="shared" ca="1" si="1"/>
        <v>0</v>
      </c>
      <c r="J37" s="4">
        <f t="shared" ca="1" si="2"/>
        <v>0</v>
      </c>
      <c r="K37" s="4">
        <f t="shared" ca="1" si="3"/>
        <v>0</v>
      </c>
    </row>
    <row r="38" spans="1:11" x14ac:dyDescent="0.3">
      <c r="A38" s="10">
        <v>5</v>
      </c>
      <c r="B38" s="13">
        <f ca="1">H37+SUMIF($F$34:F37,A38,$E$34:E37)</f>
        <v>500</v>
      </c>
      <c r="C38" s="2">
        <f ca="1">SUMIF($F$34:F37,"&gt;"&amp;A38,$E$34:E37)</f>
        <v>0</v>
      </c>
      <c r="D38" s="2">
        <f t="shared" ca="1" si="5"/>
        <v>500</v>
      </c>
      <c r="E38" s="2">
        <f t="shared" ca="1" si="0"/>
        <v>0</v>
      </c>
      <c r="F38" s="6" t="str">
        <f ca="1">IF(E38&gt;0,A38+_xll.RiskDiscrete($B$10:$B$12,$C$10:$C$12),"NA")</f>
        <v>NA</v>
      </c>
      <c r="G38" s="2">
        <f ca="1">ROUND(_xll.RiskNormal(Mean_weekly_demand,Stdev_weekly_demand),0)</f>
        <v>395</v>
      </c>
      <c r="H38" s="13">
        <f t="shared" ca="1" si="4"/>
        <v>105</v>
      </c>
      <c r="I38" s="4">
        <f t="shared" ca="1" si="1"/>
        <v>0</v>
      </c>
      <c r="J38" s="4">
        <f t="shared" ca="1" si="2"/>
        <v>0</v>
      </c>
      <c r="K38" s="4">
        <f t="shared" ca="1" si="3"/>
        <v>907.5</v>
      </c>
    </row>
    <row r="39" spans="1:11" x14ac:dyDescent="0.3">
      <c r="A39" s="10">
        <v>6</v>
      </c>
      <c r="B39" s="13">
        <f ca="1">H38+SUMIF($F$34:F38,A39,$E$34:E38)</f>
        <v>105</v>
      </c>
      <c r="C39" s="2">
        <f ca="1">SUMIF($F$34:F38,"&gt;"&amp;A39,$E$34:E38)</f>
        <v>0</v>
      </c>
      <c r="D39" s="2">
        <f t="shared" ca="1" si="5"/>
        <v>105</v>
      </c>
      <c r="E39" s="2">
        <f t="shared" ca="1" si="0"/>
        <v>395</v>
      </c>
      <c r="F39" s="6">
        <f ca="1">IF(E39&gt;0,A39+_xll.RiskDiscrete($B$10:$B$12,$C$10:$C$12),"NA")</f>
        <v>8</v>
      </c>
      <c r="G39" s="2">
        <f ca="1">ROUND(_xll.RiskNormal(Mean_weekly_demand,Stdev_weekly_demand),0)</f>
        <v>319</v>
      </c>
      <c r="H39" s="13">
        <f t="shared" ca="1" si="4"/>
        <v>0</v>
      </c>
      <c r="I39" s="4">
        <f t="shared" ca="1" si="1"/>
        <v>500</v>
      </c>
      <c r="J39" s="4">
        <f t="shared" ca="1" si="2"/>
        <v>7900</v>
      </c>
      <c r="K39" s="4">
        <f t="shared" ca="1" si="3"/>
        <v>157.5</v>
      </c>
    </row>
    <row r="40" spans="1:11" x14ac:dyDescent="0.3">
      <c r="A40" s="10">
        <v>7</v>
      </c>
      <c r="B40" s="13">
        <f ca="1">H39+SUMIF($F$34:F39,A40,$E$34:E39)</f>
        <v>0</v>
      </c>
      <c r="C40" s="2">
        <f ca="1">SUMIF($F$34:F39,"&gt;"&amp;A40,$E$34:E39)</f>
        <v>395</v>
      </c>
      <c r="D40" s="2">
        <f t="shared" ca="1" si="5"/>
        <v>395</v>
      </c>
      <c r="E40" s="2">
        <f t="shared" ca="1" si="0"/>
        <v>0</v>
      </c>
      <c r="F40" s="6" t="str">
        <f ca="1">IF(E40&gt;0,A40+_xll.RiskDiscrete($B$10:$B$12,$C$10:$C$12),"NA")</f>
        <v>NA</v>
      </c>
      <c r="G40" s="2">
        <f ca="1">ROUND(_xll.RiskNormal(Mean_weekly_demand,Stdev_weekly_demand),0)</f>
        <v>378</v>
      </c>
      <c r="H40" s="13">
        <f t="shared" ca="1" si="4"/>
        <v>0</v>
      </c>
      <c r="I40" s="4">
        <f t="shared" ca="1" si="1"/>
        <v>0</v>
      </c>
      <c r="J40" s="4">
        <f t="shared" ca="1" si="2"/>
        <v>0</v>
      </c>
      <c r="K40" s="4">
        <f t="shared" ca="1" si="3"/>
        <v>0</v>
      </c>
    </row>
    <row r="41" spans="1:11" x14ac:dyDescent="0.3">
      <c r="A41" s="10">
        <v>8</v>
      </c>
      <c r="B41" s="13">
        <f ca="1">H40+SUMIF($F$34:F40,A41,$E$34:E40)</f>
        <v>395</v>
      </c>
      <c r="C41" s="2">
        <f ca="1">SUMIF($F$34:F40,"&gt;"&amp;A41,$E$34:E40)</f>
        <v>0</v>
      </c>
      <c r="D41" s="2">
        <f t="shared" ca="1" si="5"/>
        <v>395</v>
      </c>
      <c r="E41" s="2">
        <f t="shared" ca="1" si="0"/>
        <v>0</v>
      </c>
      <c r="F41" s="6" t="str">
        <f ca="1">IF(E41&gt;0,A41+_xll.RiskDiscrete($B$10:$B$12,$C$10:$C$12),"NA")</f>
        <v>NA</v>
      </c>
      <c r="G41" s="2">
        <f ca="1">ROUND(_xll.RiskNormal(Mean_weekly_demand,Stdev_weekly_demand),0)</f>
        <v>330</v>
      </c>
      <c r="H41" s="13">
        <f t="shared" ca="1" si="4"/>
        <v>65</v>
      </c>
      <c r="I41" s="4">
        <f t="shared" ca="1" si="1"/>
        <v>0</v>
      </c>
      <c r="J41" s="4">
        <f t="shared" ca="1" si="2"/>
        <v>0</v>
      </c>
      <c r="K41" s="4">
        <f t="shared" ca="1" si="3"/>
        <v>690</v>
      </c>
    </row>
    <row r="42" spans="1:11" x14ac:dyDescent="0.3">
      <c r="A42" s="10">
        <v>9</v>
      </c>
      <c r="B42" s="13">
        <f ca="1">H41+SUMIF($F$34:F41,A42,$E$34:E41)</f>
        <v>65</v>
      </c>
      <c r="C42" s="2">
        <f ca="1">SUMIF($F$34:F41,"&gt;"&amp;A42,$E$34:E41)</f>
        <v>0</v>
      </c>
      <c r="D42" s="2">
        <f t="shared" ca="1" si="5"/>
        <v>65</v>
      </c>
      <c r="E42" s="2">
        <f t="shared" ca="1" si="0"/>
        <v>435</v>
      </c>
      <c r="F42" s="6">
        <f ca="1">IF(E42&gt;0,A42+_xll.RiskDiscrete($B$10:$B$12,$C$10:$C$12),"NA")</f>
        <v>10</v>
      </c>
      <c r="G42" s="2">
        <f ca="1">ROUND(_xll.RiskNormal(Mean_weekly_demand,Stdev_weekly_demand),0)</f>
        <v>390</v>
      </c>
      <c r="H42" s="13">
        <f t="shared" ca="1" si="4"/>
        <v>0</v>
      </c>
      <c r="I42" s="4">
        <f t="shared" ca="1" si="1"/>
        <v>500</v>
      </c>
      <c r="J42" s="4">
        <f t="shared" ca="1" si="2"/>
        <v>8700</v>
      </c>
      <c r="K42" s="4">
        <f t="shared" ca="1" si="3"/>
        <v>97.5</v>
      </c>
    </row>
    <row r="43" spans="1:11" x14ac:dyDescent="0.3">
      <c r="A43" s="10">
        <v>10</v>
      </c>
      <c r="B43" s="13">
        <f ca="1">H42+SUMIF($F$34:F42,A43,$E$34:E42)</f>
        <v>435</v>
      </c>
      <c r="C43" s="2">
        <f ca="1">SUMIF($F$34:F42,"&gt;"&amp;A43,$E$34:E42)</f>
        <v>0</v>
      </c>
      <c r="D43" s="2">
        <f t="shared" ca="1" si="5"/>
        <v>435</v>
      </c>
      <c r="E43" s="2">
        <f t="shared" ca="1" si="0"/>
        <v>0</v>
      </c>
      <c r="F43" s="6" t="str">
        <f ca="1">IF(E43&gt;0,A43+_xll.RiskDiscrete($B$10:$B$12,$C$10:$C$12),"NA")</f>
        <v>NA</v>
      </c>
      <c r="G43" s="2">
        <f ca="1">ROUND(_xll.RiskNormal(Mean_weekly_demand,Stdev_weekly_demand),0)</f>
        <v>261</v>
      </c>
      <c r="H43" s="13">
        <f t="shared" ca="1" si="4"/>
        <v>174</v>
      </c>
      <c r="I43" s="4">
        <f t="shared" ca="1" si="1"/>
        <v>0</v>
      </c>
      <c r="J43" s="4">
        <f t="shared" ca="1" si="2"/>
        <v>0</v>
      </c>
      <c r="K43" s="4">
        <f t="shared" ca="1" si="3"/>
        <v>913.5</v>
      </c>
    </row>
    <row r="44" spans="1:11" x14ac:dyDescent="0.3">
      <c r="A44" s="10">
        <v>11</v>
      </c>
      <c r="B44" s="13">
        <f ca="1">H43+SUMIF($F$34:F43,A44,$E$34:E43)</f>
        <v>174</v>
      </c>
      <c r="C44" s="2">
        <f ca="1">SUMIF($F$34:F43,"&gt;"&amp;A44,$E$34:E43)</f>
        <v>0</v>
      </c>
      <c r="D44" s="2">
        <f t="shared" ca="1" si="5"/>
        <v>174</v>
      </c>
      <c r="E44" s="2">
        <f t="shared" ca="1" si="0"/>
        <v>326</v>
      </c>
      <c r="F44" s="6">
        <f ca="1">IF(E44&gt;0,A44+_xll.RiskDiscrete($B$10:$B$12,$C$10:$C$12),"NA")</f>
        <v>13</v>
      </c>
      <c r="G44" s="2">
        <f ca="1">ROUND(_xll.RiskNormal(Mean_weekly_demand,Stdev_weekly_demand),0)</f>
        <v>346</v>
      </c>
      <c r="H44" s="13">
        <f t="shared" ca="1" si="4"/>
        <v>0</v>
      </c>
      <c r="I44" s="4">
        <f t="shared" ca="1" si="1"/>
        <v>500</v>
      </c>
      <c r="J44" s="4">
        <f t="shared" ca="1" si="2"/>
        <v>6520</v>
      </c>
      <c r="K44" s="4">
        <f t="shared" ca="1" si="3"/>
        <v>261</v>
      </c>
    </row>
    <row r="45" spans="1:11" x14ac:dyDescent="0.3">
      <c r="A45" s="10">
        <v>12</v>
      </c>
      <c r="B45" s="13">
        <f ca="1">H44+SUMIF($F$34:F44,A45,$E$34:E44)</f>
        <v>0</v>
      </c>
      <c r="C45" s="2">
        <f ca="1">SUMIF($F$34:F44,"&gt;"&amp;A45,$E$34:E44)</f>
        <v>326</v>
      </c>
      <c r="D45" s="2">
        <f t="shared" ca="1" si="5"/>
        <v>326</v>
      </c>
      <c r="E45" s="2">
        <f t="shared" ca="1" si="0"/>
        <v>0</v>
      </c>
      <c r="F45" s="6" t="str">
        <f ca="1">IF(E45&gt;0,A45+_xll.RiskDiscrete($B$10:$B$12,$C$10:$C$12),"NA")</f>
        <v>NA</v>
      </c>
      <c r="G45" s="2">
        <f ca="1">ROUND(_xll.RiskNormal(Mean_weekly_demand,Stdev_weekly_demand),0)</f>
        <v>395</v>
      </c>
      <c r="H45" s="13">
        <f t="shared" ca="1" si="4"/>
        <v>0</v>
      </c>
      <c r="I45" s="4">
        <f t="shared" ca="1" si="1"/>
        <v>0</v>
      </c>
      <c r="J45" s="4">
        <f t="shared" ca="1" si="2"/>
        <v>0</v>
      </c>
      <c r="K45" s="4">
        <f t="shared" ca="1" si="3"/>
        <v>0</v>
      </c>
    </row>
    <row r="46" spans="1:11" x14ac:dyDescent="0.3">
      <c r="A46" s="10">
        <v>13</v>
      </c>
      <c r="B46" s="13">
        <f ca="1">H45+SUMIF($F$34:F45,A46,$E$34:E45)</f>
        <v>326</v>
      </c>
      <c r="C46" s="2">
        <f ca="1">SUMIF($F$34:F45,"&gt;"&amp;A46,$E$34:E45)</f>
        <v>0</v>
      </c>
      <c r="D46" s="2">
        <f t="shared" ca="1" si="5"/>
        <v>326</v>
      </c>
      <c r="E46" s="2">
        <f t="shared" ca="1" si="0"/>
        <v>0</v>
      </c>
      <c r="F46" s="6" t="str">
        <f ca="1">IF(E46&gt;0,A46+_xll.RiskDiscrete($B$10:$B$12,$C$10:$C$12),"NA")</f>
        <v>NA</v>
      </c>
      <c r="G46" s="2">
        <f ca="1">ROUND(_xll.RiskNormal(Mean_weekly_demand,Stdev_weekly_demand),0)</f>
        <v>245</v>
      </c>
      <c r="H46" s="13">
        <f t="shared" ca="1" si="4"/>
        <v>81</v>
      </c>
      <c r="I46" s="4">
        <f t="shared" ca="1" si="1"/>
        <v>0</v>
      </c>
      <c r="J46" s="4">
        <f t="shared" ca="1" si="2"/>
        <v>0</v>
      </c>
      <c r="K46" s="4">
        <f t="shared" ca="1" si="3"/>
        <v>610.5</v>
      </c>
    </row>
    <row r="47" spans="1:11" x14ac:dyDescent="0.3">
      <c r="A47" s="10">
        <v>14</v>
      </c>
      <c r="B47" s="13">
        <f ca="1">H46+SUMIF($F$34:F46,A47,$E$34:E46)</f>
        <v>81</v>
      </c>
      <c r="C47" s="2">
        <f ca="1">SUMIF($F$34:F46,"&gt;"&amp;A47,$E$34:E46)</f>
        <v>0</v>
      </c>
      <c r="D47" s="2">
        <f t="shared" ca="1" si="5"/>
        <v>81</v>
      </c>
      <c r="E47" s="2">
        <f t="shared" ca="1" si="0"/>
        <v>419</v>
      </c>
      <c r="F47" s="6">
        <f ca="1">IF(E47&gt;0,A47+_xll.RiskDiscrete($B$10:$B$12,$C$10:$C$12),"NA")</f>
        <v>15</v>
      </c>
      <c r="G47" s="2">
        <f ca="1">ROUND(_xll.RiskNormal(Mean_weekly_demand,Stdev_weekly_demand),0)</f>
        <v>268</v>
      </c>
      <c r="H47" s="13">
        <f t="shared" ca="1" si="4"/>
        <v>0</v>
      </c>
      <c r="I47" s="4">
        <f t="shared" ca="1" si="1"/>
        <v>500</v>
      </c>
      <c r="J47" s="4">
        <f t="shared" ca="1" si="2"/>
        <v>8380</v>
      </c>
      <c r="K47" s="4">
        <f t="shared" ca="1" si="3"/>
        <v>121.5</v>
      </c>
    </row>
    <row r="48" spans="1:11" x14ac:dyDescent="0.3">
      <c r="A48" s="10">
        <v>15</v>
      </c>
      <c r="B48" s="13">
        <f ca="1">H47+SUMIF($F$34:F47,A48,$E$34:E47)</f>
        <v>419</v>
      </c>
      <c r="C48" s="2">
        <f ca="1">SUMIF($F$34:F47,"&gt;"&amp;A48,$E$34:E47)</f>
        <v>0</v>
      </c>
      <c r="D48" s="2">
        <f t="shared" ca="1" si="5"/>
        <v>419</v>
      </c>
      <c r="E48" s="2">
        <f t="shared" ca="1" si="0"/>
        <v>0</v>
      </c>
      <c r="F48" s="6" t="str">
        <f ca="1">IF(E48&gt;0,A48+_xll.RiskDiscrete($B$10:$B$12,$C$10:$C$12),"NA")</f>
        <v>NA</v>
      </c>
      <c r="G48" s="2">
        <f ca="1">ROUND(_xll.RiskNormal(Mean_weekly_demand,Stdev_weekly_demand),0)</f>
        <v>283</v>
      </c>
      <c r="H48" s="13">
        <f t="shared" ca="1" si="4"/>
        <v>136</v>
      </c>
      <c r="I48" s="4">
        <f t="shared" ca="1" si="1"/>
        <v>0</v>
      </c>
      <c r="J48" s="4">
        <f t="shared" ca="1" si="2"/>
        <v>0</v>
      </c>
      <c r="K48" s="4">
        <f t="shared" ca="1" si="3"/>
        <v>832.5</v>
      </c>
    </row>
    <row r="49" spans="1:11" x14ac:dyDescent="0.3">
      <c r="A49" s="10">
        <v>16</v>
      </c>
      <c r="B49" s="13">
        <f ca="1">H48+SUMIF($F$34:F48,A49,$E$34:E48)</f>
        <v>136</v>
      </c>
      <c r="C49" s="2">
        <f ca="1">SUMIF($F$34:F48,"&gt;"&amp;A49,$E$34:E48)</f>
        <v>0</v>
      </c>
      <c r="D49" s="2">
        <f t="shared" ca="1" si="5"/>
        <v>136</v>
      </c>
      <c r="E49" s="2">
        <f t="shared" ca="1" si="0"/>
        <v>364</v>
      </c>
      <c r="F49" s="6">
        <f ca="1">IF(E49&gt;0,A49+_xll.RiskDiscrete($B$10:$B$12,$C$10:$C$12),"NA")</f>
        <v>17</v>
      </c>
      <c r="G49" s="2">
        <f ca="1">ROUND(_xll.RiskNormal(Mean_weekly_demand,Stdev_weekly_demand),0)</f>
        <v>227</v>
      </c>
      <c r="H49" s="13">
        <f t="shared" ca="1" si="4"/>
        <v>0</v>
      </c>
      <c r="I49" s="4">
        <f t="shared" ca="1" si="1"/>
        <v>500</v>
      </c>
      <c r="J49" s="4">
        <f t="shared" ca="1" si="2"/>
        <v>7280</v>
      </c>
      <c r="K49" s="4">
        <f t="shared" ca="1" si="3"/>
        <v>204</v>
      </c>
    </row>
    <row r="50" spans="1:11" x14ac:dyDescent="0.3">
      <c r="A50" s="10">
        <v>17</v>
      </c>
      <c r="B50" s="13">
        <f ca="1">H49+SUMIF($F$34:F49,A50,$E$34:E49)</f>
        <v>364</v>
      </c>
      <c r="C50" s="2">
        <f ca="1">SUMIF($F$34:F49,"&gt;"&amp;A50,$E$34:E49)</f>
        <v>0</v>
      </c>
      <c r="D50" s="2">
        <f t="shared" ca="1" si="5"/>
        <v>364</v>
      </c>
      <c r="E50" s="2">
        <f t="shared" ca="1" si="0"/>
        <v>0</v>
      </c>
      <c r="F50" s="6" t="str">
        <f ca="1">IF(E50&gt;0,A50+_xll.RiskDiscrete($B$10:$B$12,$C$10:$C$12),"NA")</f>
        <v>NA</v>
      </c>
      <c r="G50" s="2">
        <f ca="1">ROUND(_xll.RiskNormal(Mean_weekly_demand,Stdev_weekly_demand),0)</f>
        <v>254</v>
      </c>
      <c r="H50" s="13">
        <f t="shared" ca="1" si="4"/>
        <v>110</v>
      </c>
      <c r="I50" s="4">
        <f t="shared" ca="1" si="1"/>
        <v>0</v>
      </c>
      <c r="J50" s="4">
        <f t="shared" ca="1" si="2"/>
        <v>0</v>
      </c>
      <c r="K50" s="4">
        <f t="shared" ca="1" si="3"/>
        <v>711</v>
      </c>
    </row>
    <row r="51" spans="1:11" x14ac:dyDescent="0.3">
      <c r="A51" s="10">
        <v>18</v>
      </c>
      <c r="B51" s="13">
        <f ca="1">H50+SUMIF($F$34:F50,A51,$E$34:E50)</f>
        <v>110</v>
      </c>
      <c r="C51" s="2">
        <f ca="1">SUMIF($F$34:F50,"&gt;"&amp;A51,$E$34:E50)</f>
        <v>0</v>
      </c>
      <c r="D51" s="2">
        <f t="shared" ca="1" si="5"/>
        <v>110</v>
      </c>
      <c r="E51" s="2">
        <f t="shared" ca="1" si="0"/>
        <v>390</v>
      </c>
      <c r="F51" s="6">
        <f ca="1">IF(E51&gt;0,A51+_xll.RiskDiscrete($B$10:$B$12,$C$10:$C$12),"NA")</f>
        <v>19</v>
      </c>
      <c r="G51" s="2">
        <f ca="1">ROUND(_xll.RiskNormal(Mean_weekly_demand,Stdev_weekly_demand),0)</f>
        <v>222</v>
      </c>
      <c r="H51" s="13">
        <f t="shared" ca="1" si="4"/>
        <v>0</v>
      </c>
      <c r="I51" s="4">
        <f t="shared" ca="1" si="1"/>
        <v>500</v>
      </c>
      <c r="J51" s="4">
        <f t="shared" ca="1" si="2"/>
        <v>7800</v>
      </c>
      <c r="K51" s="4">
        <f t="shared" ca="1" si="3"/>
        <v>165</v>
      </c>
    </row>
    <row r="52" spans="1:11" x14ac:dyDescent="0.3">
      <c r="A52" s="10">
        <v>19</v>
      </c>
      <c r="B52" s="13">
        <f ca="1">H51+SUMIF($F$34:F51,A52,$E$34:E51)</f>
        <v>390</v>
      </c>
      <c r="C52" s="2">
        <f ca="1">SUMIF($F$34:F51,"&gt;"&amp;A52,$E$34:E51)</f>
        <v>0</v>
      </c>
      <c r="D52" s="2">
        <f t="shared" ca="1" si="5"/>
        <v>390</v>
      </c>
      <c r="E52" s="2">
        <f t="shared" ca="1" si="0"/>
        <v>0</v>
      </c>
      <c r="F52" s="6" t="str">
        <f ca="1">IF(E52&gt;0,A52+_xll.RiskDiscrete($B$10:$B$12,$C$10:$C$12),"NA")</f>
        <v>NA</v>
      </c>
      <c r="G52" s="2">
        <f ca="1">ROUND(_xll.RiskNormal(Mean_weekly_demand,Stdev_weekly_demand),0)</f>
        <v>397</v>
      </c>
      <c r="H52" s="13">
        <f t="shared" ca="1" si="4"/>
        <v>0</v>
      </c>
      <c r="I52" s="4">
        <f t="shared" ca="1" si="1"/>
        <v>0</v>
      </c>
      <c r="J52" s="4">
        <f t="shared" ca="1" si="2"/>
        <v>0</v>
      </c>
      <c r="K52" s="4">
        <f t="shared" ca="1" si="3"/>
        <v>585</v>
      </c>
    </row>
    <row r="53" spans="1:11" x14ac:dyDescent="0.3">
      <c r="A53" s="10">
        <v>20</v>
      </c>
      <c r="B53" s="13">
        <f ca="1">H52+SUMIF($F$34:F52,A53,$E$34:E52)</f>
        <v>0</v>
      </c>
      <c r="C53" s="2">
        <f ca="1">SUMIF($F$34:F52,"&gt;"&amp;A53,$E$34:E52)</f>
        <v>0</v>
      </c>
      <c r="D53" s="2">
        <f t="shared" ca="1" si="5"/>
        <v>0</v>
      </c>
      <c r="E53" s="2">
        <f t="shared" ca="1" si="0"/>
        <v>500</v>
      </c>
      <c r="F53" s="6">
        <f ca="1">IF(E53&gt;0,A53+_xll.RiskDiscrete($B$10:$B$12,$C$10:$C$12),"NA")</f>
        <v>22</v>
      </c>
      <c r="G53" s="2">
        <f ca="1">ROUND(_xll.RiskNormal(Mean_weekly_demand,Stdev_weekly_demand),0)</f>
        <v>225</v>
      </c>
      <c r="H53" s="13">
        <f t="shared" ca="1" si="4"/>
        <v>0</v>
      </c>
      <c r="I53" s="4">
        <f t="shared" ca="1" si="1"/>
        <v>500</v>
      </c>
      <c r="J53" s="4">
        <f t="shared" ca="1" si="2"/>
        <v>10000</v>
      </c>
      <c r="K53" s="4">
        <f t="shared" ca="1" si="3"/>
        <v>0</v>
      </c>
    </row>
    <row r="54" spans="1:11" x14ac:dyDescent="0.3">
      <c r="A54" s="10">
        <v>21</v>
      </c>
      <c r="B54" s="13">
        <f ca="1">H53+SUMIF($F$34:F53,A54,$E$34:E53)</f>
        <v>0</v>
      </c>
      <c r="C54" s="2">
        <f ca="1">SUMIF($F$34:F53,"&gt;"&amp;A54,$E$34:E53)</f>
        <v>500</v>
      </c>
      <c r="D54" s="2">
        <f t="shared" ca="1" si="5"/>
        <v>500</v>
      </c>
      <c r="E54" s="2">
        <f t="shared" ca="1" si="0"/>
        <v>0</v>
      </c>
      <c r="F54" s="6" t="str">
        <f ca="1">IF(E54&gt;0,A54+_xll.RiskDiscrete($B$10:$B$12,$C$10:$C$12),"NA")</f>
        <v>NA</v>
      </c>
      <c r="G54" s="2">
        <f ca="1">ROUND(_xll.RiskNormal(Mean_weekly_demand,Stdev_weekly_demand),0)</f>
        <v>284</v>
      </c>
      <c r="H54" s="13">
        <f t="shared" ca="1" si="4"/>
        <v>0</v>
      </c>
      <c r="I54" s="4">
        <f t="shared" ca="1" si="1"/>
        <v>0</v>
      </c>
      <c r="J54" s="4">
        <f t="shared" ca="1" si="2"/>
        <v>0</v>
      </c>
      <c r="K54" s="4">
        <f t="shared" ca="1" si="3"/>
        <v>0</v>
      </c>
    </row>
    <row r="55" spans="1:11" x14ac:dyDescent="0.3">
      <c r="A55" s="10">
        <v>22</v>
      </c>
      <c r="B55" s="13">
        <f ca="1">H54+SUMIF($F$34:F54,A55,$E$34:E54)</f>
        <v>500</v>
      </c>
      <c r="C55" s="2">
        <f ca="1">SUMIF($F$34:F54,"&gt;"&amp;A55,$E$34:E54)</f>
        <v>0</v>
      </c>
      <c r="D55" s="2">
        <f t="shared" ca="1" si="5"/>
        <v>500</v>
      </c>
      <c r="E55" s="2">
        <f t="shared" ca="1" si="0"/>
        <v>0</v>
      </c>
      <c r="F55" s="6" t="str">
        <f ca="1">IF(E55&gt;0,A55+_xll.RiskDiscrete($B$10:$B$12,$C$10:$C$12),"NA")</f>
        <v>NA</v>
      </c>
      <c r="G55" s="2">
        <f ca="1">ROUND(_xll.RiskNormal(Mean_weekly_demand,Stdev_weekly_demand),0)</f>
        <v>235</v>
      </c>
      <c r="H55" s="13">
        <f t="shared" ca="1" si="4"/>
        <v>265</v>
      </c>
      <c r="I55" s="4">
        <f t="shared" ca="1" si="1"/>
        <v>0</v>
      </c>
      <c r="J55" s="4">
        <f t="shared" ca="1" si="2"/>
        <v>0</v>
      </c>
      <c r="K55" s="4">
        <f t="shared" ca="1" si="3"/>
        <v>1147.5</v>
      </c>
    </row>
    <row r="56" spans="1:11" x14ac:dyDescent="0.3">
      <c r="A56" s="10">
        <v>23</v>
      </c>
      <c r="B56" s="13">
        <f ca="1">H55+SUMIF($F$34:F55,A56,$E$34:E55)</f>
        <v>265</v>
      </c>
      <c r="C56" s="2">
        <f ca="1">SUMIF($F$34:F55,"&gt;"&amp;A56,$E$34:E55)</f>
        <v>0</v>
      </c>
      <c r="D56" s="2">
        <f t="shared" ca="1" si="5"/>
        <v>265</v>
      </c>
      <c r="E56" s="2">
        <f t="shared" ca="1" si="0"/>
        <v>0</v>
      </c>
      <c r="F56" s="6" t="str">
        <f ca="1">IF(E56&gt;0,A56+_xll.RiskDiscrete($B$10:$B$12,$C$10:$C$12),"NA")</f>
        <v>NA</v>
      </c>
      <c r="G56" s="2">
        <f ca="1">ROUND(_xll.RiskNormal(Mean_weekly_demand,Stdev_weekly_demand),0)</f>
        <v>431</v>
      </c>
      <c r="H56" s="13">
        <f t="shared" ca="1" si="4"/>
        <v>0</v>
      </c>
      <c r="I56" s="4">
        <f t="shared" ca="1" si="1"/>
        <v>0</v>
      </c>
      <c r="J56" s="4">
        <f t="shared" ca="1" si="2"/>
        <v>0</v>
      </c>
      <c r="K56" s="4">
        <f t="shared" ca="1" si="3"/>
        <v>397.5</v>
      </c>
    </row>
    <row r="57" spans="1:11" x14ac:dyDescent="0.3">
      <c r="A57" s="10">
        <v>24</v>
      </c>
      <c r="B57" s="13">
        <f ca="1">H56+SUMIF($F$34:F56,A57,$E$34:E56)</f>
        <v>0</v>
      </c>
      <c r="C57" s="2">
        <f ca="1">SUMIF($F$34:F56,"&gt;"&amp;A57,$E$34:E56)</f>
        <v>0</v>
      </c>
      <c r="D57" s="2">
        <f t="shared" ca="1" si="5"/>
        <v>0</v>
      </c>
      <c r="E57" s="2">
        <f t="shared" ca="1" si="0"/>
        <v>500</v>
      </c>
      <c r="F57" s="6">
        <f ca="1">IF(E57&gt;0,A57+_xll.RiskDiscrete($B$10:$B$12,$C$10:$C$12),"NA")</f>
        <v>25</v>
      </c>
      <c r="G57" s="2">
        <f ca="1">ROUND(_xll.RiskNormal(Mean_weekly_demand,Stdev_weekly_demand),0)</f>
        <v>338</v>
      </c>
      <c r="H57" s="13">
        <f t="shared" ca="1" si="4"/>
        <v>0</v>
      </c>
      <c r="I57" s="4">
        <f t="shared" ca="1" si="1"/>
        <v>500</v>
      </c>
      <c r="J57" s="4">
        <f t="shared" ca="1" si="2"/>
        <v>10000</v>
      </c>
      <c r="K57" s="4">
        <f t="shared" ca="1" si="3"/>
        <v>0</v>
      </c>
    </row>
    <row r="58" spans="1:11" x14ac:dyDescent="0.3">
      <c r="A58" s="10">
        <v>25</v>
      </c>
      <c r="B58" s="13">
        <f ca="1">H57+SUMIF($F$34:F57,A58,$E$34:E57)</f>
        <v>500</v>
      </c>
      <c r="C58" s="2">
        <f ca="1">SUMIF($F$34:F57,"&gt;"&amp;A58,$E$34:E57)</f>
        <v>0</v>
      </c>
      <c r="D58" s="2">
        <f t="shared" ca="1" si="5"/>
        <v>500</v>
      </c>
      <c r="E58" s="2">
        <f t="shared" ca="1" si="0"/>
        <v>0</v>
      </c>
      <c r="F58" s="6" t="str">
        <f ca="1">IF(E58&gt;0,A58+_xll.RiskDiscrete($B$10:$B$12,$C$10:$C$12),"NA")</f>
        <v>NA</v>
      </c>
      <c r="G58" s="2">
        <f ca="1">ROUND(_xll.RiskNormal(Mean_weekly_demand,Stdev_weekly_demand),0)</f>
        <v>307</v>
      </c>
      <c r="H58" s="13">
        <f t="shared" ca="1" si="4"/>
        <v>193</v>
      </c>
      <c r="I58" s="4">
        <f t="shared" ca="1" si="1"/>
        <v>0</v>
      </c>
      <c r="J58" s="4">
        <f t="shared" ca="1" si="2"/>
        <v>0</v>
      </c>
      <c r="K58" s="4">
        <f t="shared" ca="1" si="3"/>
        <v>1039.5</v>
      </c>
    </row>
    <row r="59" spans="1:11" x14ac:dyDescent="0.3">
      <c r="A59" s="10">
        <v>26</v>
      </c>
      <c r="B59" s="13">
        <f ca="1">H58+SUMIF($F$34:F58,A59,$E$34:E58)</f>
        <v>193</v>
      </c>
      <c r="C59" s="2">
        <f ca="1">SUMIF($F$34:F58,"&gt;"&amp;A59,$E$34:E58)</f>
        <v>0</v>
      </c>
      <c r="D59" s="2">
        <f t="shared" ca="1" si="5"/>
        <v>193</v>
      </c>
      <c r="E59" s="2">
        <f t="shared" ca="1" si="0"/>
        <v>307</v>
      </c>
      <c r="F59" s="6">
        <f ca="1">IF(E59&gt;0,A59+_xll.RiskDiscrete($B$10:$B$12,$C$10:$C$12),"NA")</f>
        <v>27</v>
      </c>
      <c r="G59" s="2">
        <f ca="1">ROUND(_xll.RiskNormal(Mean_weekly_demand,Stdev_weekly_demand),0)</f>
        <v>361</v>
      </c>
      <c r="H59" s="13">
        <f t="shared" ca="1" si="4"/>
        <v>0</v>
      </c>
      <c r="I59" s="4">
        <f t="shared" ca="1" si="1"/>
        <v>500</v>
      </c>
      <c r="J59" s="4">
        <f t="shared" ca="1" si="2"/>
        <v>6140</v>
      </c>
      <c r="K59" s="4">
        <f t="shared" ca="1" si="3"/>
        <v>289.5</v>
      </c>
    </row>
    <row r="60" spans="1:11" x14ac:dyDescent="0.3">
      <c r="A60" s="10">
        <v>27</v>
      </c>
      <c r="B60" s="13">
        <f ca="1">H59+SUMIF($F$34:F59,A60,$E$34:E59)</f>
        <v>307</v>
      </c>
      <c r="C60" s="2">
        <f ca="1">SUMIF($F$34:F59,"&gt;"&amp;A60,$E$34:E59)</f>
        <v>0</v>
      </c>
      <c r="D60" s="2">
        <f t="shared" ca="1" si="5"/>
        <v>307</v>
      </c>
      <c r="E60" s="2">
        <f t="shared" ca="1" si="0"/>
        <v>0</v>
      </c>
      <c r="F60" s="6" t="str">
        <f ca="1">IF(E60&gt;0,A60+_xll.RiskDiscrete($B$10:$B$12,$C$10:$C$12),"NA")</f>
        <v>NA</v>
      </c>
      <c r="G60" s="2">
        <f ca="1">ROUND(_xll.RiskNormal(Mean_weekly_demand,Stdev_weekly_demand),0)</f>
        <v>279</v>
      </c>
      <c r="H60" s="13">
        <f t="shared" ca="1" si="4"/>
        <v>28</v>
      </c>
      <c r="I60" s="4">
        <f t="shared" ca="1" si="1"/>
        <v>0</v>
      </c>
      <c r="J60" s="4">
        <f t="shared" ca="1" si="2"/>
        <v>0</v>
      </c>
      <c r="K60" s="4">
        <f t="shared" ca="1" si="3"/>
        <v>502.5</v>
      </c>
    </row>
    <row r="61" spans="1:11" x14ac:dyDescent="0.3">
      <c r="A61" s="10">
        <v>28</v>
      </c>
      <c r="B61" s="13">
        <f ca="1">H60+SUMIF($F$34:F60,A61,$E$34:E60)</f>
        <v>28</v>
      </c>
      <c r="C61" s="2">
        <f ca="1">SUMIF($F$34:F60,"&gt;"&amp;A61,$E$34:E60)</f>
        <v>0</v>
      </c>
      <c r="D61" s="2">
        <f t="shared" ca="1" si="5"/>
        <v>28</v>
      </c>
      <c r="E61" s="2">
        <f t="shared" ca="1" si="0"/>
        <v>472</v>
      </c>
      <c r="F61" s="6">
        <f ca="1">IF(E61&gt;0,A61+_xll.RiskDiscrete($B$10:$B$12,$C$10:$C$12),"NA")</f>
        <v>31</v>
      </c>
      <c r="G61" s="2">
        <f ca="1">ROUND(_xll.RiskNormal(Mean_weekly_demand,Stdev_weekly_demand),0)</f>
        <v>276</v>
      </c>
      <c r="H61" s="13">
        <f t="shared" ca="1" si="4"/>
        <v>0</v>
      </c>
      <c r="I61" s="4">
        <f t="shared" ca="1" si="1"/>
        <v>500</v>
      </c>
      <c r="J61" s="4">
        <f t="shared" ca="1" si="2"/>
        <v>9440</v>
      </c>
      <c r="K61" s="4">
        <f t="shared" ca="1" si="3"/>
        <v>42</v>
      </c>
    </row>
    <row r="62" spans="1:11" x14ac:dyDescent="0.3">
      <c r="A62" s="10">
        <v>29</v>
      </c>
      <c r="B62" s="13">
        <f ca="1">H61+SUMIF($F$34:F61,A62,$E$34:E61)</f>
        <v>0</v>
      </c>
      <c r="C62" s="2">
        <f ca="1">SUMIF($F$34:F61,"&gt;"&amp;A62,$E$34:E61)</f>
        <v>472</v>
      </c>
      <c r="D62" s="2">
        <f t="shared" ca="1" si="5"/>
        <v>472</v>
      </c>
      <c r="E62" s="2">
        <f t="shared" ca="1" si="0"/>
        <v>0</v>
      </c>
      <c r="F62" s="6" t="str">
        <f ca="1">IF(E62&gt;0,A62+_xll.RiskDiscrete($B$10:$B$12,$C$10:$C$12),"NA")</f>
        <v>NA</v>
      </c>
      <c r="G62" s="2">
        <f ca="1">ROUND(_xll.RiskNormal(Mean_weekly_demand,Stdev_weekly_demand),0)</f>
        <v>423</v>
      </c>
      <c r="H62" s="13">
        <f t="shared" ca="1" si="4"/>
        <v>0</v>
      </c>
      <c r="I62" s="4">
        <f t="shared" ca="1" si="1"/>
        <v>0</v>
      </c>
      <c r="J62" s="4">
        <f t="shared" ca="1" si="2"/>
        <v>0</v>
      </c>
      <c r="K62" s="4">
        <f t="shared" ca="1" si="3"/>
        <v>0</v>
      </c>
    </row>
    <row r="63" spans="1:11" x14ac:dyDescent="0.3">
      <c r="A63" s="10">
        <v>30</v>
      </c>
      <c r="B63" s="13">
        <f ca="1">H62+SUMIF($F$34:F62,A63,$E$34:E62)</f>
        <v>0</v>
      </c>
      <c r="C63" s="2">
        <f ca="1">SUMIF($F$34:F62,"&gt;"&amp;A63,$E$34:E62)</f>
        <v>472</v>
      </c>
      <c r="D63" s="2">
        <f t="shared" ca="1" si="5"/>
        <v>472</v>
      </c>
      <c r="E63" s="2">
        <f t="shared" ca="1" si="0"/>
        <v>0</v>
      </c>
      <c r="F63" s="6" t="str">
        <f ca="1">IF(E63&gt;0,A63+_xll.RiskDiscrete($B$10:$B$12,$C$10:$C$12),"NA")</f>
        <v>NA</v>
      </c>
      <c r="G63" s="2">
        <f ca="1">ROUND(_xll.RiskNormal(Mean_weekly_demand,Stdev_weekly_demand),0)</f>
        <v>257</v>
      </c>
      <c r="H63" s="13">
        <f t="shared" ca="1" si="4"/>
        <v>0</v>
      </c>
      <c r="I63" s="4">
        <f t="shared" ca="1" si="1"/>
        <v>0</v>
      </c>
      <c r="J63" s="4">
        <f t="shared" ca="1" si="2"/>
        <v>0</v>
      </c>
      <c r="K63" s="4">
        <f t="shared" ca="1" si="3"/>
        <v>0</v>
      </c>
    </row>
    <row r="64" spans="1:11" x14ac:dyDescent="0.3">
      <c r="A64" s="10">
        <v>31</v>
      </c>
      <c r="B64" s="13">
        <f ca="1">H63+SUMIF($F$34:F63,A64,$E$34:E63)</f>
        <v>472</v>
      </c>
      <c r="C64" s="2">
        <f ca="1">SUMIF($F$34:F63,"&gt;"&amp;A64,$E$34:E63)</f>
        <v>0</v>
      </c>
      <c r="D64" s="2">
        <f t="shared" ca="1" si="5"/>
        <v>472</v>
      </c>
      <c r="E64" s="2">
        <f t="shared" ca="1" si="0"/>
        <v>0</v>
      </c>
      <c r="F64" s="6" t="str">
        <f ca="1">IF(E64&gt;0,A64+_xll.RiskDiscrete($B$10:$B$12,$C$10:$C$12),"NA")</f>
        <v>NA</v>
      </c>
      <c r="G64" s="2">
        <f ca="1">ROUND(_xll.RiskNormal(Mean_weekly_demand,Stdev_weekly_demand),0)</f>
        <v>434</v>
      </c>
      <c r="H64" s="13">
        <f t="shared" ca="1" si="4"/>
        <v>38</v>
      </c>
      <c r="I64" s="4">
        <f t="shared" ca="1" si="1"/>
        <v>0</v>
      </c>
      <c r="J64" s="4">
        <f t="shared" ca="1" si="2"/>
        <v>0</v>
      </c>
      <c r="K64" s="4">
        <f t="shared" ca="1" si="3"/>
        <v>765</v>
      </c>
    </row>
    <row r="65" spans="1:11" x14ac:dyDescent="0.3">
      <c r="A65" s="10">
        <v>32</v>
      </c>
      <c r="B65" s="13">
        <f ca="1">H64+SUMIF($F$34:F64,A65,$E$34:E64)</f>
        <v>38</v>
      </c>
      <c r="C65" s="2">
        <f ca="1">SUMIF($F$34:F64,"&gt;"&amp;A65,$E$34:E64)</f>
        <v>0</v>
      </c>
      <c r="D65" s="2">
        <f t="shared" ca="1" si="5"/>
        <v>38</v>
      </c>
      <c r="E65" s="2">
        <f t="shared" ca="1" si="0"/>
        <v>462</v>
      </c>
      <c r="F65" s="6">
        <f ca="1">IF(E65&gt;0,A65+_xll.RiskDiscrete($B$10:$B$12,$C$10:$C$12),"NA")</f>
        <v>33</v>
      </c>
      <c r="G65" s="2">
        <f ca="1">ROUND(_xll.RiskNormal(Mean_weekly_demand,Stdev_weekly_demand),0)</f>
        <v>322</v>
      </c>
      <c r="H65" s="13">
        <f t="shared" ca="1" si="4"/>
        <v>0</v>
      </c>
      <c r="I65" s="4">
        <f t="shared" ca="1" si="1"/>
        <v>500</v>
      </c>
      <c r="J65" s="4">
        <f t="shared" ca="1" si="2"/>
        <v>9240</v>
      </c>
      <c r="K65" s="4">
        <f t="shared" ca="1" si="3"/>
        <v>57</v>
      </c>
    </row>
    <row r="66" spans="1:11" x14ac:dyDescent="0.3">
      <c r="A66" s="10">
        <v>33</v>
      </c>
      <c r="B66" s="13">
        <f ca="1">H65+SUMIF($F$34:F65,A66,$E$34:E65)</f>
        <v>462</v>
      </c>
      <c r="C66" s="2">
        <f ca="1">SUMIF($F$34:F65,"&gt;"&amp;A66,$E$34:E65)</f>
        <v>0</v>
      </c>
      <c r="D66" s="2">
        <f t="shared" ca="1" si="5"/>
        <v>462</v>
      </c>
      <c r="E66" s="2">
        <f t="shared" ca="1" si="0"/>
        <v>0</v>
      </c>
      <c r="F66" s="6" t="str">
        <f ca="1">IF(E66&gt;0,A66+_xll.RiskDiscrete($B$10:$B$12,$C$10:$C$12),"NA")</f>
        <v>NA</v>
      </c>
      <c r="G66" s="2">
        <f ca="1">ROUND(_xll.RiskNormal(Mean_weekly_demand,Stdev_weekly_demand),0)</f>
        <v>436</v>
      </c>
      <c r="H66" s="13">
        <f t="shared" ca="1" si="4"/>
        <v>26</v>
      </c>
      <c r="I66" s="4">
        <f t="shared" ca="1" si="1"/>
        <v>0</v>
      </c>
      <c r="J66" s="4">
        <f t="shared" ca="1" si="2"/>
        <v>0</v>
      </c>
      <c r="K66" s="4">
        <f t="shared" ca="1" si="3"/>
        <v>732</v>
      </c>
    </row>
    <row r="67" spans="1:11" x14ac:dyDescent="0.3">
      <c r="A67" s="10">
        <v>34</v>
      </c>
      <c r="B67" s="13">
        <f ca="1">H66+SUMIF($F$34:F66,A67,$E$34:E66)</f>
        <v>26</v>
      </c>
      <c r="C67" s="2">
        <f ca="1">SUMIF($F$34:F66,"&gt;"&amp;A67,$E$34:E66)</f>
        <v>0</v>
      </c>
      <c r="D67" s="2">
        <f t="shared" ca="1" si="5"/>
        <v>26</v>
      </c>
      <c r="E67" s="2">
        <f t="shared" ca="1" si="0"/>
        <v>474</v>
      </c>
      <c r="F67" s="6">
        <f ca="1">IF(E67&gt;0,A67+_xll.RiskDiscrete($B$10:$B$12,$C$10:$C$12),"NA")</f>
        <v>35</v>
      </c>
      <c r="G67" s="2">
        <f ca="1">ROUND(_xll.RiskNormal(Mean_weekly_demand,Stdev_weekly_demand),0)</f>
        <v>416</v>
      </c>
      <c r="H67" s="13">
        <f t="shared" ca="1" si="4"/>
        <v>0</v>
      </c>
      <c r="I67" s="4">
        <f t="shared" ca="1" si="1"/>
        <v>500</v>
      </c>
      <c r="J67" s="4">
        <f t="shared" ca="1" si="2"/>
        <v>9480</v>
      </c>
      <c r="K67" s="4">
        <f t="shared" ca="1" si="3"/>
        <v>39</v>
      </c>
    </row>
    <row r="68" spans="1:11" x14ac:dyDescent="0.3">
      <c r="A68" s="10">
        <v>35</v>
      </c>
      <c r="B68" s="13">
        <f ca="1">H67+SUMIF($F$34:F67,A68,$E$34:E67)</f>
        <v>474</v>
      </c>
      <c r="C68" s="2">
        <f ca="1">SUMIF($F$34:F67,"&gt;"&amp;A68,$E$34:E67)</f>
        <v>0</v>
      </c>
      <c r="D68" s="2">
        <f t="shared" ca="1" si="5"/>
        <v>474</v>
      </c>
      <c r="E68" s="2">
        <f t="shared" ca="1" si="0"/>
        <v>0</v>
      </c>
      <c r="F68" s="6" t="str">
        <f ca="1">IF(E68&gt;0,A68+_xll.RiskDiscrete($B$10:$B$12,$C$10:$C$12),"NA")</f>
        <v>NA</v>
      </c>
      <c r="G68" s="2">
        <f ca="1">ROUND(_xll.RiskNormal(Mean_weekly_demand,Stdev_weekly_demand),0)</f>
        <v>407</v>
      </c>
      <c r="H68" s="13">
        <f t="shared" ca="1" si="4"/>
        <v>67</v>
      </c>
      <c r="I68" s="4">
        <f t="shared" ca="1" si="1"/>
        <v>0</v>
      </c>
      <c r="J68" s="4">
        <f t="shared" ca="1" si="2"/>
        <v>0</v>
      </c>
      <c r="K68" s="4">
        <f t="shared" ca="1" si="3"/>
        <v>811.5</v>
      </c>
    </row>
    <row r="69" spans="1:11" x14ac:dyDescent="0.3">
      <c r="A69" s="10">
        <v>36</v>
      </c>
      <c r="B69" s="13">
        <f ca="1">H68+SUMIF($F$34:F68,A69,$E$34:E68)</f>
        <v>67</v>
      </c>
      <c r="C69" s="2">
        <f ca="1">SUMIF($F$34:F68,"&gt;"&amp;A69,$E$34:E68)</f>
        <v>0</v>
      </c>
      <c r="D69" s="2">
        <f t="shared" ca="1" si="5"/>
        <v>67</v>
      </c>
      <c r="E69" s="2">
        <f t="shared" ca="1" si="0"/>
        <v>433</v>
      </c>
      <c r="F69" s="6">
        <f ca="1">IF(E69&gt;0,A69+_xll.RiskDiscrete($B$10:$B$12,$C$10:$C$12),"NA")</f>
        <v>37</v>
      </c>
      <c r="G69" s="2">
        <f ca="1">ROUND(_xll.RiskNormal(Mean_weekly_demand,Stdev_weekly_demand),0)</f>
        <v>285</v>
      </c>
      <c r="H69" s="13">
        <f t="shared" ca="1" si="4"/>
        <v>0</v>
      </c>
      <c r="I69" s="4">
        <f t="shared" ca="1" si="1"/>
        <v>500</v>
      </c>
      <c r="J69" s="4">
        <f t="shared" ca="1" si="2"/>
        <v>8660</v>
      </c>
      <c r="K69" s="4">
        <f t="shared" ca="1" si="3"/>
        <v>100.5</v>
      </c>
    </row>
    <row r="70" spans="1:11" x14ac:dyDescent="0.3">
      <c r="A70" s="10">
        <v>37</v>
      </c>
      <c r="B70" s="13">
        <f ca="1">H69+SUMIF($F$34:F69,A70,$E$34:E69)</f>
        <v>433</v>
      </c>
      <c r="C70" s="2">
        <f ca="1">SUMIF($F$34:F69,"&gt;"&amp;A70,$E$34:E69)</f>
        <v>0</v>
      </c>
      <c r="D70" s="2">
        <f t="shared" ca="1" si="5"/>
        <v>433</v>
      </c>
      <c r="E70" s="2">
        <f t="shared" ca="1" si="0"/>
        <v>0</v>
      </c>
      <c r="F70" s="6" t="str">
        <f ca="1">IF(E70&gt;0,A70+_xll.RiskDiscrete($B$10:$B$12,$C$10:$C$12),"NA")</f>
        <v>NA</v>
      </c>
      <c r="G70" s="2">
        <f ca="1">ROUND(_xll.RiskNormal(Mean_weekly_demand,Stdev_weekly_demand),0)</f>
        <v>217</v>
      </c>
      <c r="H70" s="13">
        <f t="shared" ca="1" si="4"/>
        <v>216</v>
      </c>
      <c r="I70" s="4">
        <f t="shared" ca="1" si="1"/>
        <v>0</v>
      </c>
      <c r="J70" s="4">
        <f t="shared" ca="1" si="2"/>
        <v>0</v>
      </c>
      <c r="K70" s="4">
        <f t="shared" ca="1" si="3"/>
        <v>973.5</v>
      </c>
    </row>
    <row r="71" spans="1:11" x14ac:dyDescent="0.3">
      <c r="A71" s="10">
        <v>38</v>
      </c>
      <c r="B71" s="13">
        <f ca="1">H70+SUMIF($F$34:F70,A71,$E$34:E70)</f>
        <v>216</v>
      </c>
      <c r="C71" s="2">
        <f ca="1">SUMIF($F$34:F70,"&gt;"&amp;A71,$E$34:E70)</f>
        <v>0</v>
      </c>
      <c r="D71" s="2">
        <f t="shared" ca="1" si="5"/>
        <v>216</v>
      </c>
      <c r="E71" s="2">
        <f t="shared" ca="1" si="0"/>
        <v>0</v>
      </c>
      <c r="F71" s="6" t="str">
        <f ca="1">IF(E71&gt;0,A71+_xll.RiskDiscrete($B$10:$B$12,$C$10:$C$12),"NA")</f>
        <v>NA</v>
      </c>
      <c r="G71" s="2">
        <f ca="1">ROUND(_xll.RiskNormal(Mean_weekly_demand,Stdev_weekly_demand),0)</f>
        <v>346</v>
      </c>
      <c r="H71" s="13">
        <f t="shared" ca="1" si="4"/>
        <v>0</v>
      </c>
      <c r="I71" s="4">
        <f t="shared" ca="1" si="1"/>
        <v>0</v>
      </c>
      <c r="J71" s="4">
        <f t="shared" ca="1" si="2"/>
        <v>0</v>
      </c>
      <c r="K71" s="4">
        <f t="shared" ca="1" si="3"/>
        <v>324</v>
      </c>
    </row>
    <row r="72" spans="1:11" x14ac:dyDescent="0.3">
      <c r="A72" s="10">
        <v>39</v>
      </c>
      <c r="B72" s="13">
        <f ca="1">H71+SUMIF($F$34:F71,A72,$E$34:E71)</f>
        <v>0</v>
      </c>
      <c r="C72" s="2">
        <f ca="1">SUMIF($F$34:F71,"&gt;"&amp;A72,$E$34:E71)</f>
        <v>0</v>
      </c>
      <c r="D72" s="2">
        <f t="shared" ca="1" si="5"/>
        <v>0</v>
      </c>
      <c r="E72" s="2">
        <f t="shared" ca="1" si="0"/>
        <v>500</v>
      </c>
      <c r="F72" s="6">
        <f ca="1">IF(E72&gt;0,A72+_xll.RiskDiscrete($B$10:$B$12,$C$10:$C$12),"NA")</f>
        <v>40</v>
      </c>
      <c r="G72" s="2">
        <f ca="1">ROUND(_xll.RiskNormal(Mean_weekly_demand,Stdev_weekly_demand),0)</f>
        <v>429</v>
      </c>
      <c r="H72" s="13">
        <f t="shared" ca="1" si="4"/>
        <v>0</v>
      </c>
      <c r="I72" s="4">
        <f t="shared" ca="1" si="1"/>
        <v>500</v>
      </c>
      <c r="J72" s="4">
        <f t="shared" ca="1" si="2"/>
        <v>10000</v>
      </c>
      <c r="K72" s="4">
        <f t="shared" ca="1" si="3"/>
        <v>0</v>
      </c>
    </row>
    <row r="73" spans="1:11" x14ac:dyDescent="0.3">
      <c r="A73" s="10">
        <v>40</v>
      </c>
      <c r="B73" s="13">
        <f ca="1">H72+SUMIF($F$34:F72,A73,$E$34:E72)</f>
        <v>500</v>
      </c>
      <c r="C73" s="2">
        <f ca="1">SUMIF($F$34:F72,"&gt;"&amp;A73,$E$34:E72)</f>
        <v>0</v>
      </c>
      <c r="D73" s="2">
        <f t="shared" ca="1" si="5"/>
        <v>500</v>
      </c>
      <c r="E73" s="2">
        <f t="shared" ca="1" si="0"/>
        <v>0</v>
      </c>
      <c r="F73" s="6" t="str">
        <f ca="1">IF(E73&gt;0,A73+_xll.RiskDiscrete($B$10:$B$12,$C$10:$C$12),"NA")</f>
        <v>NA</v>
      </c>
      <c r="G73" s="2">
        <f ca="1">ROUND(_xll.RiskNormal(Mean_weekly_demand,Stdev_weekly_demand),0)</f>
        <v>320</v>
      </c>
      <c r="H73" s="13">
        <f t="shared" ca="1" si="4"/>
        <v>180</v>
      </c>
      <c r="I73" s="4">
        <f t="shared" ca="1" si="1"/>
        <v>0</v>
      </c>
      <c r="J73" s="4">
        <f t="shared" ca="1" si="2"/>
        <v>0</v>
      </c>
      <c r="K73" s="4">
        <f t="shared" ca="1" si="3"/>
        <v>1020</v>
      </c>
    </row>
    <row r="74" spans="1:11" x14ac:dyDescent="0.3">
      <c r="A74" s="10">
        <v>41</v>
      </c>
      <c r="B74" s="13">
        <f ca="1">H73+SUMIF($F$34:F73,A74,$E$34:E73)</f>
        <v>180</v>
      </c>
      <c r="C74" s="2">
        <f ca="1">SUMIF($F$34:F73,"&gt;"&amp;A74,$E$34:E73)</f>
        <v>0</v>
      </c>
      <c r="D74" s="2">
        <f t="shared" ca="1" si="5"/>
        <v>180</v>
      </c>
      <c r="E74" s="2">
        <f t="shared" ca="1" si="0"/>
        <v>320</v>
      </c>
      <c r="F74" s="6">
        <f ca="1">IF(E74&gt;0,A74+_xll.RiskDiscrete($B$10:$B$12,$C$10:$C$12),"NA")</f>
        <v>42</v>
      </c>
      <c r="G74" s="2">
        <f ca="1">ROUND(_xll.RiskNormal(Mean_weekly_demand,Stdev_weekly_demand),0)</f>
        <v>429</v>
      </c>
      <c r="H74" s="13">
        <f t="shared" ca="1" si="4"/>
        <v>0</v>
      </c>
      <c r="I74" s="4">
        <f t="shared" ca="1" si="1"/>
        <v>500</v>
      </c>
      <c r="J74" s="4">
        <f t="shared" ca="1" si="2"/>
        <v>6400</v>
      </c>
      <c r="K74" s="4">
        <f t="shared" ca="1" si="3"/>
        <v>270</v>
      </c>
    </row>
    <row r="75" spans="1:11" x14ac:dyDescent="0.3">
      <c r="A75" s="10">
        <v>42</v>
      </c>
      <c r="B75" s="13">
        <f ca="1">H74+SUMIF($F$34:F74,A75,$E$34:E74)</f>
        <v>320</v>
      </c>
      <c r="C75" s="2">
        <f ca="1">SUMIF($F$34:F74,"&gt;"&amp;A75,$E$34:E74)</f>
        <v>0</v>
      </c>
      <c r="D75" s="2">
        <f t="shared" ca="1" si="5"/>
        <v>320</v>
      </c>
      <c r="E75" s="2">
        <f t="shared" ca="1" si="0"/>
        <v>0</v>
      </c>
      <c r="F75" s="6" t="str">
        <f ca="1">IF(E75&gt;0,A75+_xll.RiskDiscrete($B$10:$B$12,$C$10:$C$12),"NA")</f>
        <v>NA</v>
      </c>
      <c r="G75" s="2">
        <f ca="1">ROUND(_xll.RiskNormal(Mean_weekly_demand,Stdev_weekly_demand),0)</f>
        <v>323</v>
      </c>
      <c r="H75" s="13">
        <f t="shared" ca="1" si="4"/>
        <v>0</v>
      </c>
      <c r="I75" s="4">
        <f t="shared" ca="1" si="1"/>
        <v>0</v>
      </c>
      <c r="J75" s="4">
        <f t="shared" ca="1" si="2"/>
        <v>0</v>
      </c>
      <c r="K75" s="4">
        <f t="shared" ca="1" si="3"/>
        <v>480</v>
      </c>
    </row>
    <row r="76" spans="1:11" x14ac:dyDescent="0.3">
      <c r="A76" s="10">
        <v>43</v>
      </c>
      <c r="B76" s="13">
        <f ca="1">H75+SUMIF($F$34:F75,A76,$E$34:E75)</f>
        <v>0</v>
      </c>
      <c r="C76" s="2">
        <f ca="1">SUMIF($F$34:F75,"&gt;"&amp;A76,$E$34:E75)</f>
        <v>0</v>
      </c>
      <c r="D76" s="2">
        <f t="shared" ca="1" si="5"/>
        <v>0</v>
      </c>
      <c r="E76" s="2">
        <f t="shared" ca="1" si="0"/>
        <v>500</v>
      </c>
      <c r="F76" s="6">
        <f ca="1">IF(E76&gt;0,A76+_xll.RiskDiscrete($B$10:$B$12,$C$10:$C$12),"NA")</f>
        <v>44</v>
      </c>
      <c r="G76" s="2">
        <f ca="1">ROUND(_xll.RiskNormal(Mean_weekly_demand,Stdev_weekly_demand),0)</f>
        <v>378</v>
      </c>
      <c r="H76" s="13">
        <f t="shared" ca="1" si="4"/>
        <v>0</v>
      </c>
      <c r="I76" s="4">
        <f t="shared" ca="1" si="1"/>
        <v>500</v>
      </c>
      <c r="J76" s="4">
        <f t="shared" ca="1" si="2"/>
        <v>10000</v>
      </c>
      <c r="K76" s="4">
        <f t="shared" ca="1" si="3"/>
        <v>0</v>
      </c>
    </row>
    <row r="77" spans="1:11" x14ac:dyDescent="0.3">
      <c r="A77" s="10">
        <v>44</v>
      </c>
      <c r="B77" s="13">
        <f ca="1">H76+SUMIF($F$34:F76,A77,$E$34:E76)</f>
        <v>500</v>
      </c>
      <c r="C77" s="2">
        <f ca="1">SUMIF($F$34:F76,"&gt;"&amp;A77,$E$34:E76)</f>
        <v>0</v>
      </c>
      <c r="D77" s="2">
        <f t="shared" ca="1" si="5"/>
        <v>500</v>
      </c>
      <c r="E77" s="2">
        <f t="shared" ca="1" si="0"/>
        <v>0</v>
      </c>
      <c r="F77" s="6" t="str">
        <f ca="1">IF(E77&gt;0,A77+_xll.RiskDiscrete($B$10:$B$12,$C$10:$C$12),"NA")</f>
        <v>NA</v>
      </c>
      <c r="G77" s="2">
        <f ca="1">ROUND(_xll.RiskNormal(Mean_weekly_demand,Stdev_weekly_demand),0)</f>
        <v>359</v>
      </c>
      <c r="H77" s="13">
        <f t="shared" ca="1" si="4"/>
        <v>141</v>
      </c>
      <c r="I77" s="4">
        <f t="shared" ca="1" si="1"/>
        <v>0</v>
      </c>
      <c r="J77" s="4">
        <f t="shared" ca="1" si="2"/>
        <v>0</v>
      </c>
      <c r="K77" s="4">
        <f t="shared" ca="1" si="3"/>
        <v>961.5</v>
      </c>
    </row>
    <row r="78" spans="1:11" x14ac:dyDescent="0.3">
      <c r="A78" s="10">
        <v>45</v>
      </c>
      <c r="B78" s="13">
        <f ca="1">H77+SUMIF($F$34:F77,A78,$E$34:E77)</f>
        <v>141</v>
      </c>
      <c r="C78" s="2">
        <f ca="1">SUMIF($F$34:F77,"&gt;"&amp;A78,$E$34:E77)</f>
        <v>0</v>
      </c>
      <c r="D78" s="2">
        <f t="shared" ca="1" si="5"/>
        <v>141</v>
      </c>
      <c r="E78" s="2">
        <f t="shared" ca="1" si="0"/>
        <v>359</v>
      </c>
      <c r="F78" s="6">
        <f ca="1">IF(E78&gt;0,A78+_xll.RiskDiscrete($B$10:$B$12,$C$10:$C$12),"NA")</f>
        <v>46</v>
      </c>
      <c r="G78" s="2">
        <f ca="1">ROUND(_xll.RiskNormal(Mean_weekly_demand,Stdev_weekly_demand),0)</f>
        <v>322</v>
      </c>
      <c r="H78" s="13">
        <f t="shared" ca="1" si="4"/>
        <v>0</v>
      </c>
      <c r="I78" s="4">
        <f t="shared" ca="1" si="1"/>
        <v>500</v>
      </c>
      <c r="J78" s="4">
        <f t="shared" ca="1" si="2"/>
        <v>7180</v>
      </c>
      <c r="K78" s="4">
        <f t="shared" ca="1" si="3"/>
        <v>211.5</v>
      </c>
    </row>
    <row r="79" spans="1:11" x14ac:dyDescent="0.3">
      <c r="A79" s="10">
        <v>46</v>
      </c>
      <c r="B79" s="13">
        <f ca="1">H78+SUMIF($F$34:F78,A79,$E$34:E78)</f>
        <v>359</v>
      </c>
      <c r="C79" s="2">
        <f ca="1">SUMIF($F$34:F78,"&gt;"&amp;A79,$E$34:E78)</f>
        <v>0</v>
      </c>
      <c r="D79" s="2">
        <f t="shared" ca="1" si="5"/>
        <v>359</v>
      </c>
      <c r="E79" s="2">
        <f t="shared" ca="1" si="0"/>
        <v>0</v>
      </c>
      <c r="F79" s="6" t="str">
        <f ca="1">IF(E79&gt;0,A79+_xll.RiskDiscrete($B$10:$B$12,$C$10:$C$12),"NA")</f>
        <v>NA</v>
      </c>
      <c r="G79" s="2">
        <f ca="1">ROUND(_xll.RiskNormal(Mean_weekly_demand,Stdev_weekly_demand),0)</f>
        <v>254</v>
      </c>
      <c r="H79" s="13">
        <f t="shared" ca="1" si="4"/>
        <v>105</v>
      </c>
      <c r="I79" s="4">
        <f t="shared" ca="1" si="1"/>
        <v>0</v>
      </c>
      <c r="J79" s="4">
        <f t="shared" ca="1" si="2"/>
        <v>0</v>
      </c>
      <c r="K79" s="4">
        <f t="shared" ca="1" si="3"/>
        <v>696</v>
      </c>
    </row>
    <row r="80" spans="1:11" x14ac:dyDescent="0.3">
      <c r="A80" s="10">
        <v>47</v>
      </c>
      <c r="B80" s="13">
        <f ca="1">H79+SUMIF($F$34:F79,A80,$E$34:E79)</f>
        <v>105</v>
      </c>
      <c r="C80" s="2">
        <f ca="1">SUMIF($F$34:F79,"&gt;"&amp;A80,$E$34:E79)</f>
        <v>0</v>
      </c>
      <c r="D80" s="2">
        <f t="shared" ca="1" si="5"/>
        <v>105</v>
      </c>
      <c r="E80" s="2">
        <f t="shared" ca="1" si="0"/>
        <v>395</v>
      </c>
      <c r="F80" s="6">
        <f ca="1">IF(E80&gt;0,A80+_xll.RiskDiscrete($B$10:$B$12,$C$10:$C$12),"NA")</f>
        <v>49</v>
      </c>
      <c r="G80" s="2">
        <f ca="1">ROUND(_xll.RiskNormal(Mean_weekly_demand,Stdev_weekly_demand),0)</f>
        <v>270</v>
      </c>
      <c r="H80" s="13">
        <f t="shared" ca="1" si="4"/>
        <v>0</v>
      </c>
      <c r="I80" s="4">
        <f t="shared" ca="1" si="1"/>
        <v>500</v>
      </c>
      <c r="J80" s="4">
        <f t="shared" ca="1" si="2"/>
        <v>7900</v>
      </c>
      <c r="K80" s="4">
        <f t="shared" ca="1" si="3"/>
        <v>157.5</v>
      </c>
    </row>
    <row r="81" spans="1:11" x14ac:dyDescent="0.3">
      <c r="A81" s="10">
        <v>48</v>
      </c>
      <c r="B81" s="13">
        <f ca="1">H80+SUMIF($F$34:F80,A81,$E$34:E80)</f>
        <v>0</v>
      </c>
      <c r="C81" s="2">
        <f ca="1">SUMIF($F$34:F80,"&gt;"&amp;A81,$E$34:E80)</f>
        <v>395</v>
      </c>
      <c r="D81" s="2">
        <f t="shared" ca="1" si="5"/>
        <v>395</v>
      </c>
      <c r="E81" s="2">
        <f t="shared" ca="1" si="0"/>
        <v>0</v>
      </c>
      <c r="F81" s="6" t="str">
        <f ca="1">IF(E81&gt;0,A81+_xll.RiskDiscrete($B$10:$B$12,$C$10:$C$12),"NA")</f>
        <v>NA</v>
      </c>
      <c r="G81" s="2">
        <f ca="1">ROUND(_xll.RiskNormal(Mean_weekly_demand,Stdev_weekly_demand),0)</f>
        <v>413</v>
      </c>
      <c r="H81" s="13">
        <f t="shared" ca="1" si="4"/>
        <v>0</v>
      </c>
      <c r="I81" s="4">
        <f t="shared" ca="1" si="1"/>
        <v>0</v>
      </c>
      <c r="J81" s="4">
        <f t="shared" ca="1" si="2"/>
        <v>0</v>
      </c>
      <c r="K81" s="4">
        <f t="shared" ca="1" si="3"/>
        <v>0</v>
      </c>
    </row>
  </sheetData>
  <mergeCells count="2">
    <mergeCell ref="I32:K32"/>
    <mergeCell ref="B32:H32"/>
  </mergeCells>
  <phoneticPr fontId="0" type="noConversion"/>
  <printOptions headings="1" gridLines="1"/>
  <pageMargins left="0.75" right="0.75" top="1" bottom="1" header="0.5" footer="0.5"/>
  <pageSetup scale="66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Fixed_order_cost</vt:lpstr>
      <vt:lpstr>Inventory_holding_cost</vt:lpstr>
      <vt:lpstr>Mean_weekly_demand</vt:lpstr>
      <vt:lpstr>Order_up_to_level_S</vt:lpstr>
      <vt:lpstr>Reorder_point_s</vt:lpstr>
      <vt:lpstr>Stdev_weekly_demand</vt:lpstr>
      <vt:lpstr>Variable_order_cost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Chris</cp:lastModifiedBy>
  <cp:lastPrinted>2005-11-08T23:06:16Z</cp:lastPrinted>
  <dcterms:created xsi:type="dcterms:W3CDTF">1998-10-13T01:51:38Z</dcterms:created>
  <dcterms:modified xsi:type="dcterms:W3CDTF">2014-03-12T15:10:20Z</dcterms:modified>
</cp:coreProperties>
</file>